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3"/>
  </bookViews>
  <sheets>
    <sheet name="НЕТ Дох." sheetId="1" r:id="rId1"/>
    <sheet name="НЕТ дох.2017-2018" sheetId="2" r:id="rId2"/>
    <sheet name="Пр. 1" sheetId="3" r:id="rId3"/>
    <sheet name="Пр. 2" sheetId="4" r:id="rId4"/>
    <sheet name="Пр. 3" sheetId="5" r:id="rId5"/>
  </sheets>
  <externalReferences>
    <externalReference r:id="rId8"/>
  </externalReferences>
  <definedNames>
    <definedName name="_xlnm.Print_Titles" localSheetId="0">'НЕТ Дох.'!$10:$11</definedName>
    <definedName name="_xlnm.Print_Titles" localSheetId="1">'НЕТ дох.2017-2018'!$7:$8</definedName>
    <definedName name="_xlnm.Print_Titles" localSheetId="2">'Пр. 1'!$7:$8</definedName>
    <definedName name="_xlnm.Print_Titles" localSheetId="3">'Пр. 2'!$7:$8</definedName>
    <definedName name="_xlnm.Print_Area" localSheetId="0">'НЕТ Дох.'!$A$4:$E$115</definedName>
    <definedName name="_xlnm.Print_Area" localSheetId="1">'НЕТ дох.2017-2018'!$A$1:$H$104</definedName>
    <definedName name="_xlnm.Print_Area" localSheetId="2">'Пр. 1'!$A$1:$J$433</definedName>
    <definedName name="_xlnm.Print_Area" localSheetId="3">'Пр. 2'!$A$1:$L$662</definedName>
    <definedName name="_xlnm.Print_Area" localSheetId="4">'Пр. 3'!$A$1:$G$23</definedName>
  </definedNames>
  <calcPr fullCalcOnLoad="1"/>
</workbook>
</file>

<file path=xl/sharedStrings.xml><?xml version="1.0" encoding="utf-8"?>
<sst xmlns="http://schemas.openxmlformats.org/spreadsheetml/2006/main" count="2736" uniqueCount="907">
  <si>
    <t>Основное мероприятие "Информационная, консультационная поддержка малого и среднего предпринимательства"</t>
  </si>
  <si>
    <t>Основное мероприятие "Мероприятия, направленные на повышение квалификации для субъектов малого и среднего предпринимательства и их сотрудников"</t>
  </si>
  <si>
    <t>07 1 04 00000</t>
  </si>
  <si>
    <t>Основное мероприятие "Финансовая поддержка субъектов малого и среднего предпринимательства"</t>
  </si>
  <si>
    <t>Субсидии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развития, либо модернизации производства товаров (работ, услуг), включая затраты на монтаж оборудования</t>
  </si>
  <si>
    <t>Основное мероприятие "Содержание органов местного самоуправления и централизованных бухгалтерий"</t>
  </si>
  <si>
    <t>03 1 04 2С070</t>
  </si>
  <si>
    <t>03 1 04 2С080</t>
  </si>
  <si>
    <t>03 2 01 L0200</t>
  </si>
  <si>
    <t>Обеспечение жильем молодых семей  Кизеловского муниципального района (осуществление переданных полномочий Кизеловского городского поселения)</t>
  </si>
  <si>
    <t>Основное мероприятие "Организация и проведение мероприятий по работе с молодежью"</t>
  </si>
  <si>
    <t>Основное мероприятие "Сохранение и развитие библиотечного дела"</t>
  </si>
  <si>
    <t>Предоставление муниципальной услуги "Библиотечное, библиографическое и информационное обслуживание пользователей библиотеки"</t>
  </si>
  <si>
    <t xml:space="preserve">Предоставление муниципальной услуги "Организация деятельности клубных формирований и формирований самодеятельного народного творчества"
</t>
  </si>
  <si>
    <t>Предоставление муниципальной услуги "Публичный показ музейных предметов, музейных коллекции"</t>
  </si>
  <si>
    <t>Основное мероприятие "Профилактика правонарушений"</t>
  </si>
  <si>
    <t>Основное мероприятие "Пропаганда здорового образа жизни"</t>
  </si>
  <si>
    <t>Мероприятия по профилактике наркомании, токсикомании и алкоголизма в детской, подростковой и молодёжной среде</t>
  </si>
  <si>
    <t>Основное мероприятие "Организация и проведение мероприятий по профилактике и противодействию экстремизму"</t>
  </si>
  <si>
    <t>Основное мероприятие "Возмещение недополученных доходов за услуги бань"</t>
  </si>
  <si>
    <t>Основное мероприятие "Содержание межпоселенческих мест захоронения"</t>
  </si>
  <si>
    <t>Основное мероприятие "Обеспечение градостроительной деятельности"</t>
  </si>
  <si>
    <t>000 2 02 03007 05 0000 151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</si>
  <si>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</si>
  <si>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</si>
  <si>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</si>
  <si>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</si>
  <si>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</si>
  <si>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</si>
  <si>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</si>
  <si>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</si>
  <si>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</si>
  <si>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02 2 01 2Н070</t>
  </si>
  <si>
    <t>02 2 01 2Н080</t>
  </si>
  <si>
    <t>02 2 02 00000</t>
  </si>
  <si>
    <t>02 2 02 2Н230</t>
  </si>
  <si>
    <t>02 3 00 00000</t>
  </si>
  <si>
    <t>02 3 01 00000</t>
  </si>
  <si>
    <t>02 3 02 00000</t>
  </si>
  <si>
    <t>02 4 00 00000</t>
  </si>
  <si>
    <t>02 4 01 2Е290</t>
  </si>
  <si>
    <t>02 4 01 00000</t>
  </si>
  <si>
    <t>02 5 00 00000</t>
  </si>
  <si>
    <t>02 5 01 00000</t>
  </si>
  <si>
    <t>02 6 00 00000</t>
  </si>
  <si>
    <t>02 6 01 00000</t>
  </si>
  <si>
    <t>Подпрограмма "Обеспечение реализации программы и прочие мероприятия в области образования"</t>
  </si>
  <si>
    <t>06 6 00 00000</t>
  </si>
  <si>
    <t>Подпрограмма "Обеспечение ветеринарного благополучия на территории Кизеловского муниципального района"</t>
  </si>
  <si>
    <t>06 6 01 00000</t>
  </si>
  <si>
    <t>Реализация приоритетного муниципального проекта "Муниципальные дороги"</t>
  </si>
  <si>
    <t>08 2 01 08400</t>
  </si>
  <si>
    <t>08 4 01 08500</t>
  </si>
  <si>
    <t>09 1 01 08600</t>
  </si>
  <si>
    <t>09 2 01 08700</t>
  </si>
  <si>
    <t>09 2 01 08800</t>
  </si>
  <si>
    <t>09 2 01 08900</t>
  </si>
  <si>
    <t>10 2 01 09100</t>
  </si>
  <si>
    <t>10 2 01 09200</t>
  </si>
  <si>
    <t>10 2 03 09400</t>
  </si>
  <si>
    <t>10 3 01 09500</t>
  </si>
  <si>
    <t>10 4 01 09600</t>
  </si>
  <si>
    <t>10 4 01 09700</t>
  </si>
  <si>
    <t>03 1 04 SC070</t>
  </si>
  <si>
    <t>Организация содержания детей в дошкольных образовательных организациях</t>
  </si>
  <si>
    <t>Обеспечение воспитания и обучения детей-инвалидов в дошкольных образовательных организациях и на дому</t>
  </si>
  <si>
    <t>Организация предоставления общедоступного 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организациях</t>
  </si>
  <si>
    <t>02 2 01 SН090</t>
  </si>
  <si>
    <t>03 3 00 00000</t>
  </si>
  <si>
    <t>Подпрограмма "Доступная среда"</t>
  </si>
  <si>
    <t>03 3 01 00000</t>
  </si>
  <si>
    <t>Основное мероприятие "Обеспечение беспрепятственного доступа инвалидов и других маломобильных групп населения к объектам социальной сферы"</t>
  </si>
  <si>
    <t>03 3 01 08000</t>
  </si>
  <si>
    <t>03 3 01 09000</t>
  </si>
  <si>
    <t>03 3 01 01100</t>
  </si>
  <si>
    <t>Создание доступной среды в организациях сферы образования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</si>
  <si>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</si>
  <si>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04 00</t>
  </si>
  <si>
    <t>Национальная экономика</t>
  </si>
  <si>
    <t>04 02</t>
  </si>
  <si>
    <t>Топливно-энергетический комплекс</t>
  </si>
  <si>
    <t>04 05</t>
  </si>
  <si>
    <t>Сельское хозяйство и рыболовство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</si>
  <si>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</si>
  <si>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</si>
  <si>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</si>
  <si>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</si>
  <si>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</si>
  <si>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</si>
  <si>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</si>
  <si>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</si>
  <si>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</si>
  <si>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</si>
  <si>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</si>
  <si>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</si>
  <si>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</si>
  <si>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</si>
  <si>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06 00</t>
  </si>
  <si>
    <t>Охрана окружающей среды</t>
  </si>
  <si>
    <t>06 03</t>
  </si>
  <si>
    <t xml:space="preserve"> Охрана объектов растительного и животного мира и среды их  обитания
</t>
  </si>
  <si>
    <t>10 01</t>
  </si>
  <si>
    <t>Пенсионное обеспечение</t>
  </si>
  <si>
    <t>355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</si>
  <si>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</si>
  <si>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</si>
  <si>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</si>
  <si>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</si>
  <si>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</si>
  <si>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</si>
  <si>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11 00</t>
  </si>
  <si>
    <t>Физическая культура и спорт</t>
  </si>
  <si>
    <t>11 02</t>
  </si>
  <si>
    <t>Массовый спорт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</si>
  <si>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</si>
  <si>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</si>
  <si>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</si>
  <si>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14 00</t>
  </si>
  <si>
    <t>Межбюджетные трансферты общего характера бюджетам бюджетной системы Российской Федерации</t>
  </si>
  <si>
    <t>14 01</t>
  </si>
  <si>
    <t>Предоставление мер социальной поддержки педагогическим работникам образовательных  организаций,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</si>
  <si>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 мер социальной поддержки отдельным категориям граждан, работающим в муниципальных организациях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</si>
  <si>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Основное мероприятие "Нормативно-методическое  обеспечение и организация бюджетного процесса в Кизеловском муниципальном районе" </t>
  </si>
  <si>
    <t>10 2 02 2Р050</t>
  </si>
  <si>
    <t>10 2 03 2М100</t>
  </si>
  <si>
    <t>10 3 00 00000</t>
  </si>
  <si>
    <t>10 3 01 00000</t>
  </si>
  <si>
    <t>10 4 00 00000</t>
  </si>
  <si>
    <t>10 4 01 00000</t>
  </si>
  <si>
    <t>Основное мероприятие "Внедрение и применение на муниципальной службе эффективных технологий и современных методов кадровой работы"</t>
  </si>
  <si>
    <t>Непрограммные направления расходов Кизеловского муниципального района</t>
  </si>
  <si>
    <t>90 0 00 00000</t>
  </si>
  <si>
    <t>91 0 00 00000</t>
  </si>
  <si>
    <t>Обеспечение деятельности органов местного самоуправления</t>
  </si>
  <si>
    <t>Основное мероприятие "Вовлечение населения в занятия физической культурой и спортом"</t>
  </si>
  <si>
    <t>05 3 00 00000</t>
  </si>
  <si>
    <t>05 3 01 00000</t>
  </si>
  <si>
    <t>Основное мероприятие "Содержание органов местного самоуправления"</t>
  </si>
  <si>
    <t>06 0 00 00000</t>
  </si>
  <si>
    <t>06 1 00 00000</t>
  </si>
  <si>
    <t>06 1 01 00000</t>
  </si>
  <si>
    <t>Основное мероприятие "Реализация мер в области обеспечения безопасности"</t>
  </si>
  <si>
    <t xml:space="preserve"> </t>
  </si>
  <si>
    <t>Целевая статья расходов</t>
  </si>
  <si>
    <t>Вид расходов</t>
  </si>
  <si>
    <t>Наименование расходов</t>
  </si>
  <si>
    <t>Муниципальная программа "Развитие образования Кизеловского муниципального района"</t>
  </si>
  <si>
    <t>Подпрограмма "Дошкольное образование"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</si>
  <si>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</si>
  <si>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</si>
  <si>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</si>
  <si>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</si>
  <si>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</si>
  <si>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</si>
  <si>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</si>
  <si>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Субсидии, передаваемые в 2016 году в бюджеты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</si>
  <si>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Субсидии, передаваемые в 2017-2018 годах в бюджеты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</si>
  <si>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02 5 01 SР050</t>
  </si>
  <si>
    <t>903</t>
  </si>
  <si>
    <t>Ревизионная комиссия Кизеловского муниципального района</t>
  </si>
  <si>
    <t>905</t>
  </si>
  <si>
    <t>Отдел по физической культуре, спорту и туризму администрации Кизеловского муниципального района</t>
  </si>
  <si>
    <t>Код классификации источников внутреннего финансирования дефицита</t>
  </si>
  <si>
    <t>901</t>
  </si>
  <si>
    <t>01 05 02 01 05 0000 510</t>
  </si>
  <si>
    <t>01 05 02 01 05 0000 610</t>
  </si>
  <si>
    <t xml:space="preserve">01 06 04 01 05 0000 810 
</t>
  </si>
  <si>
    <t xml:space="preserve"> 01 06 05 02 05 0002 640</t>
  </si>
  <si>
    <t>Дотации из резерва выравнивания экономического положения муниципальных районов (городских округов) Пермского края на 2016 год</t>
  </si>
  <si>
    <t>Дотации бюджетам муниципальных районов на  выравнивание бюджетной беспеченности</t>
  </si>
  <si>
    <t>Субвенции, передаваемые в 2017-2018 годах в бюджеты муниципальных районов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</si>
  <si>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Субсидии, передаваемые в 2017-2018 годах в бюджеты муниципальных районов на организацию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</si>
  <si>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Субвенции, передаваемые в 2017-2018 годах в бюджеты муниципальных районов  на образование комиссий  по  делам несовершеннолетних и защите их прав и организацию их деятельности</t>
  </si>
  <si>
    <t>Субвенции, передаваемые в 2017-2018 годах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</si>
  <si>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Субвенции, передаваемые в 2017-2018 годах  в бюджеты муниципальных районов  на предоставление мер социальной поддержки педагогическим работникам образовательных организаций</t>
  </si>
  <si>
    <t>Субвенции, передаваемые в 2017-2018 годах в бюджеты муниципальных районов 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</si>
  <si>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в 2017-2018 годах в бюджеты муниципальных районов  на предоставление мер социальной поддержки педагогическим работникам образовательных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</si>
  <si>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в 2016 году  в бюджеты муниципальных районов  на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</si>
  <si>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Субвенции, передаваемые в 2016 году в бюджеты муниципальных районов 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</si>
  <si>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Субвенции, передаваемые в 2016 году в бюджеты муниципальных районов  на образование комиссий  по  делам несовершеннолетних и защите их прав и организацию их деятельности</t>
  </si>
  <si>
    <t xml:space="preserve">Субвенции, передаваемые в 2016 году на обеспечение хранения, комплектования, учета и использования архивных документов государственной части документов архивного фонда Пермского края </t>
  </si>
  <si>
    <t>Субвенции, передаваемые в 2016 году в бюджеты муниципальных районов на предоставление мер социальной поддержки педагогическим работникам образовательных организаций</t>
  </si>
  <si>
    <t>Субсидии, передаваемые в 2018 году в бюджеты муниципальных образований на приведение в нормативное состояние (ремонт) пустующих жилых помещений муниципального жилого фонда</t>
  </si>
  <si>
    <t>Субвенции, передаваемые в 2017-2018 годах  в бюджеты муниципальных районов районов на обеспечение воспитания и обучения детей-инвалидов в дошкольных образовательных организациях и на дому</t>
  </si>
  <si>
    <t>Субвенции, передаваемые в 2017-2018 годах в бюджеты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</si>
  <si>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</si>
  <si>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</si>
  <si>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</si>
  <si>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</si>
  <si>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</si>
  <si>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</si>
  <si>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</si>
  <si>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</si>
  <si>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</si>
  <si>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</si>
  <si>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</si>
  <si>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000 1 16 43000 01 0000 140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</si>
  <si>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</si>
  <si>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</si>
  <si>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</si>
  <si>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9010000</t>
  </si>
  <si>
    <t xml:space="preserve">Иные межбюджетные трансферты из бюджета района бюджетам поселений </t>
  </si>
  <si>
    <t>11 05</t>
  </si>
  <si>
    <t>Другие вопросы в области физической культуры и спорта</t>
  </si>
  <si>
    <t>ВСЕГО расходов:</t>
  </si>
  <si>
    <t>ПРОВЕРКА</t>
  </si>
  <si>
    <t>КВР</t>
  </si>
  <si>
    <t>КЦСР</t>
  </si>
  <si>
    <t>Итого:</t>
  </si>
  <si>
    <t xml:space="preserve">Основное мероприятие "Предоставление дошкольного образования в дошкольных образовательных организациях"
</t>
  </si>
  <si>
    <t xml:space="preserve">Муниципальная программа "Развитие инфраструктуры Кизеловского муниципального района"  </t>
  </si>
  <si>
    <t>Предоставление муниципальной услуги "Организация деятельности клубных формирований и формирований самодеятельного народного творчества"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</si>
  <si>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</si>
  <si>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</si>
  <si>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</si>
  <si>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</si>
  <si>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 Кодексом 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</si>
  <si>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</si>
  <si>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</si>
  <si>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</si>
  <si>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</si>
  <si>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Председатель Земского Собрания муниципального образования</t>
  </si>
  <si>
    <t>Депутаты Земского Собрания муниципального образования и их помощники</t>
  </si>
  <si>
    <t>Основное мероприятие "Владение, пользование и распоряжение имуществом, находящимся в муниципальной собственности"</t>
  </si>
  <si>
    <t>Текущий ремонт автомобильных дорог местного значения вне границ населенных пунктов в границах Кизеловского муниципального района и искусственных сооружений на них</t>
  </si>
  <si>
    <t>Основное мероприятие "Мероприятия по хранению, комплектованию, учету и использованию архивных документов"</t>
  </si>
  <si>
    <t>04 5 00 00000</t>
  </si>
  <si>
    <t>04 5 01 00000</t>
  </si>
  <si>
    <t>05 0 00 00000</t>
  </si>
  <si>
    <t>05 1 00 00000</t>
  </si>
  <si>
    <t>05 1 01 00000</t>
  </si>
  <si>
    <t>Основное мероприятие "Проведение мероприятий по физической культуре и спорту районного значения"</t>
  </si>
  <si>
    <t>Обеспечение организации и проведения физкультурных мероприятий и массовых спортивных мероприятий</t>
  </si>
  <si>
    <t>05 2 00 00000</t>
  </si>
  <si>
    <t>05 2 01 00000</t>
  </si>
  <si>
    <t>Подпрограмма "Развитие спортивного комплекса "Иванов Лог"</t>
  </si>
  <si>
    <t>02 2 01 02000</t>
  </si>
  <si>
    <t>02 3 01 03000</t>
  </si>
  <si>
    <t>02 3 01 04000</t>
  </si>
  <si>
    <t>02 3 01 05000</t>
  </si>
  <si>
    <t>02 3 02 06000</t>
  </si>
  <si>
    <t>02 4 01 07000</t>
  </si>
  <si>
    <t>02 6 01 01200</t>
  </si>
  <si>
    <t>02 6 01 01300</t>
  </si>
  <si>
    <t>02 6 02 01400</t>
  </si>
  <si>
    <t>02 6 02 01500</t>
  </si>
  <si>
    <t>02 6 02 01600</t>
  </si>
  <si>
    <t>02 6 02 01700</t>
  </si>
  <si>
    <t>02 6 02 06000</t>
  </si>
  <si>
    <t>03 1 01 01800</t>
  </si>
  <si>
    <t>03 2 02 02100</t>
  </si>
  <si>
    <t>04 1 01 02200</t>
  </si>
  <si>
    <t>04 1 02 02300</t>
  </si>
  <si>
    <t>04 1 02 02400</t>
  </si>
  <si>
    <t>04 2 01 02500</t>
  </si>
  <si>
    <t>04 3 01 02600</t>
  </si>
  <si>
    <t>04 4 01 02700</t>
  </si>
  <si>
    <t>04 5 01 02800</t>
  </si>
  <si>
    <t>04 5 01 02900</t>
  </si>
  <si>
    <t>05 1 01 03100</t>
  </si>
  <si>
    <t>05 2 01 03200</t>
  </si>
  <si>
    <t>05 3 01 03300</t>
  </si>
  <si>
    <t>06 1 01 03400</t>
  </si>
  <si>
    <t>06 2 02 03500</t>
  </si>
  <si>
    <t>06 2 02 03600</t>
  </si>
  <si>
    <t>06 2 02 03700</t>
  </si>
  <si>
    <t>06 3 01 03800</t>
  </si>
  <si>
    <t>06 4 01 03900</t>
  </si>
  <si>
    <t>06 5 01 04100</t>
  </si>
  <si>
    <t>07 1 04 L0640</t>
  </si>
  <si>
    <t>Поддержка начинающих фермеров (средства краевого бюджета)</t>
  </si>
  <si>
    <t>07 2 05 R0550</t>
  </si>
  <si>
    <t>Проведение мероприятий по социальному и культурному развитию, гармонизации межнациональных отношений, этнокультурному многообразию народов на территории района</t>
  </si>
  <si>
    <t>Возмещение части процентной ставки по долгосрочным, среднесрочным и краткосрочным кредитам, взятым малыми формами хозяйствования (средства федерального бюджета)</t>
  </si>
  <si>
    <t>Подпрограмма "Обеспечение доступности услуг бань для потребителей в Кизеловском муниципальном районе"</t>
  </si>
  <si>
    <t>Субсидии на возмещение недополученных доходов за услуги бань</t>
  </si>
  <si>
    <t xml:space="preserve">Муниципальная программа "Развитие инфраструктуры Кизеловского муниципального района"  
</t>
  </si>
  <si>
    <t>Подпрограмма "Дорожная деятельность"</t>
  </si>
  <si>
    <t xml:space="preserve">Содержание и ремонт автомобильных дорог  вне границ населенных пунктов в границах муниципального района и искусственных сооружений на них </t>
  </si>
  <si>
    <t>Капитальный ремонт  автомобильных дорог общего пользования  вне границ населенных пунктов в границах муниципального района</t>
  </si>
  <si>
    <t>Основное мероприятие "Поддержка патриотического воспитания и формирование патриотизма у жителей Кизеловского муниципального района"</t>
  </si>
  <si>
    <t>Софинансирование расходов на реализацию приоритетного муниципального проекта "Муниципальные дороги"</t>
  </si>
  <si>
    <t>Финансовое обеспечение дорожной деятельности за счет средств федерального бюджета</t>
  </si>
  <si>
    <t>Обеспечение деятельности Отдела культуры и молодежной политики администрации Кизеловского муниципального района</t>
  </si>
  <si>
    <t>Муниципальная программа "Развитие физической культуры, спорта и туризма в Кизеловском муниципальном районе"</t>
  </si>
  <si>
    <t>Обеспечение деятельности МКУ "Централизованная бухгалтерия муниципальных учреждений культуры, физической культуры, спорта и молодежной политики Кизеловского муниципального района"</t>
  </si>
  <si>
    <t>Подпрограмма "Развитие массового спорта в Кизеловском муниципальном районе"</t>
  </si>
  <si>
    <t>Подпрограмма "Обеспечение реализации программы "Развитие физической культуры, спорта и туризма в Кизеловском муниципальном районе"</t>
  </si>
  <si>
    <t>Обеспечение деятельности Отдела по физической культуре, спорту и туризму администрации Кизеловского муниципального района"</t>
  </si>
  <si>
    <t>Муниципальная программа "Обеспечение безопасности жизнедеятельности населения Кизеловского муниципального района"</t>
  </si>
  <si>
    <t>Подпрограмма "Профилактика правонарушений в Кизеловском муниципальном районе"</t>
  </si>
  <si>
    <t>Проведение мероприятий по профилактике совершения правонарушений, терроризма и экстремизма</t>
  </si>
  <si>
    <t>Образование комиссии  по  делам несовершеннолетних  и  защите их прав и организация её деятельности</t>
  </si>
  <si>
    <t>Составление протоколов об административных правонарушениях</t>
  </si>
  <si>
    <t>Подпрограмма "Совершенствование гражданской обороны, защиты населения и территории Кизеловского муниципального района от чрезвычайных ситуаций природного и техногенного характера, обеспечение пожарной безопасности"</t>
  </si>
  <si>
    <t>Предупреждение и ликвидация чрезвычайных ситуаций (резервный фонд администрации муниципального района)</t>
  </si>
  <si>
    <t>Мероприятия по 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</si>
  <si>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 xml:space="preserve">Обеспечение деятельности Единой дежурно-диспетчерской службы </t>
  </si>
  <si>
    <t>Подпрограмма "Экологическое просвещение и образование населения Кизеловского муниципального района"</t>
  </si>
  <si>
    <t>Проведение мероприятий по охране окружающей среды</t>
  </si>
  <si>
    <t>Подпрограмма "Профилактика наркомании, токсикомании и алкоголизма в детской, подростковой и молодёжной среде на территории Кизеловского муниципального района"</t>
  </si>
  <si>
    <t>Подпрограмма "Профилактика и противодействие политическому, национальному и религиозному экстремизму на территории Кизеловского муниципального района"</t>
  </si>
  <si>
    <t>Муниципальная программа "Стимулирование экономической активности в Кизеловском муниципальном районе"</t>
  </si>
  <si>
    <t>Подпрограмма "Развитие малого и среднего предпринимательства в Кизеловском муниципальном районе"</t>
  </si>
  <si>
    <t>Организация и проведение районного конкурса "Лучший предприниматель Кизеловского муниципального района"</t>
  </si>
  <si>
    <t xml:space="preserve">Проведение семинаров, круглых столов,совещаний с субъектами малого и среднего предпринимательства </t>
  </si>
  <si>
    <t>Проведение конкурса на лучшую бизнес-идею среди старшеклассников общеобразовательных школ</t>
  </si>
  <si>
    <t>БЕЗВОЗМЕЗДНЫЕ ПОСТУПЛЕНИЯ ОТ ДРУГИХ БЮДЖЕТОВ БЮДЖЕТНОЙ СИСТЕМЫ РОССИЙСКОЙ ФЕДЕРАЦИИ</t>
  </si>
  <si>
    <t>Субсидии бюджетам субъектов  Российской Федерации и муниципальных образований (межбюджетные субсидии)</t>
  </si>
  <si>
    <t>Субсидии, передаваемые в 2017-2018 годах 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</si>
  <si>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Субсидии, передаваемые в 2017 году в бюджеты муниципальных районов  на приобретение путевок на санаторно-курортное лечение и оздоровление</t>
  </si>
  <si>
    <t>Субвенции бюджетам муниципальных районов на ежемесячное денежное вознаграждение за классное руководство</t>
  </si>
  <si>
    <t>Итого</t>
  </si>
  <si>
    <t>Поддержка субъектов малого и среднего предпринимательства, осуществляющих деятельность в приоритетных отраслях, определенных Программой развития малого и среднего предпринимательства Кизеловского муниципального района</t>
  </si>
  <si>
    <t>Подпрограмма "Развитие малых форм хозяйствования, личных подсобных хозяйств в Кизеловском муниципальном районе"</t>
  </si>
  <si>
    <t>Субсидии на возмещение части затрат гражданам, ведущим личное подсобное хозяйство, на приобретение сельскохозяйственных животных</t>
  </si>
  <si>
    <t>Субсидии на возмещение части затрат крестьянским (фермерским) хозяйствам, индивидуальным предпринимателям на приобретение сельскохозяйственных животных</t>
  </si>
  <si>
    <t>Ярмарочные и другие мероприятия, направленные на расширение рынков сельскохозяйственной продукции, сырья и продовольствия, способствующие сбыту сельскохозяйственной продукции и сельскохозяйственных животных</t>
  </si>
  <si>
    <t>Проведение конкурсов "Лучший фермер", "Лучшее ЛПХ по откорму КРС", "Лучшее ЛПХ по откорму свиней"</t>
  </si>
  <si>
    <t>Поддержка начинающих крестьянских (фермерских) хозяйств</t>
  </si>
  <si>
    <t>03 2 01 R0200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</si>
  <si>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2015 - 2020 годы)(средства бюджета Пермского края)</t>
  </si>
  <si>
    <t>Мероприятия  подпрограммы "Обеспечение жильем молодых семей" федеральной целевой программы "Жилище" на 2015 - 2020 годы</t>
  </si>
  <si>
    <t>07 1 04 R0640</t>
  </si>
  <si>
    <t>07 2 04 L0530</t>
  </si>
  <si>
    <t xml:space="preserve">07 2 04 R0530 </t>
  </si>
  <si>
    <t>07 2 04 50530</t>
  </si>
  <si>
    <t>Поддержка начинающих фермеров (средства федерального бюджета)</t>
  </si>
  <si>
    <t xml:space="preserve">Софинансирование расходов на реализацию приоритетного регионального проекта "Приведение в нормативное состояние объектов общественной инфраструктуры муниципального значения" в образовательных организациях </t>
  </si>
  <si>
    <t>92 0 00 06000</t>
  </si>
  <si>
    <t>92 0 00 06010</t>
  </si>
  <si>
    <t>93 0 00 00000</t>
  </si>
  <si>
    <t>93 0 00 04030</t>
  </si>
  <si>
    <t>93 0 00 04040</t>
  </si>
  <si>
    <t>91 0 00 15000</t>
  </si>
  <si>
    <t>02 2 01 2Н090</t>
  </si>
  <si>
    <t>07 1 04 50640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</si>
  <si>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развития, либо модернизации производства товаров (работ, услуг) (средства федерального бюджета)</t>
  </si>
  <si>
    <t>Организация психолого-медико-педагогического консультирования детей, родителей (законных представителей)</t>
  </si>
  <si>
    <t>Обеспечение деятельности Управления образования администрации Кизеловского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</si>
  <si>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</si>
  <si>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</si>
  <si>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МКУ «Централизованная бухгалтерия муниципальных  учреждений образования Кизеловского муниципального района»</t>
  </si>
  <si>
    <t>Предоставление мер социальной поддержки педагогическим работникам муниципальных образовательных организаций (администрирование)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</si>
  <si>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(администрирование)</t>
  </si>
  <si>
    <t>Организация отдыха и оздоровления детей (администрирование)</t>
  </si>
  <si>
    <t>целевые</t>
  </si>
  <si>
    <t>05 1 02 00000</t>
  </si>
  <si>
    <t>Основное мероприятие "Всероссийский физкультурно-спортивный комплекс "Готов к труду и обороне"</t>
  </si>
  <si>
    <t>05 1 02 04200</t>
  </si>
  <si>
    <t>Мероприятие по поэтапному введению Всероссийского физкультурно-спортивного комплекса "Готов к труду и обороне (ГТО)" в Кизеловском муниципальном районе</t>
  </si>
  <si>
    <t>Отдел  культуры и молодежной политики администрации Кизеловского муниципального района</t>
  </si>
  <si>
    <t>Финансовое управление администрации Кизеловского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</si>
  <si>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</si>
  <si>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РАСХОДОВ:</t>
  </si>
  <si>
    <t xml:space="preserve">Основное мероприятие "Мероприятия в сфере дошкольного образования"
</t>
  </si>
  <si>
    <t>02 0 00 00000</t>
  </si>
  <si>
    <t>02 1 00 00000</t>
  </si>
  <si>
    <t>02 1 01 00000</t>
  </si>
  <si>
    <t>02 1 01 01000</t>
  </si>
  <si>
    <t>02 1 01 2Н020</t>
  </si>
  <si>
    <t>02 1 01 2Н030</t>
  </si>
  <si>
    <t>02 1 02 00000</t>
  </si>
  <si>
    <t>02 1 02 2Н230</t>
  </si>
  <si>
    <t>02 1 02 70280</t>
  </si>
  <si>
    <t>02 2 00 00000</t>
  </si>
  <si>
    <t>02 2 01 00000</t>
  </si>
  <si>
    <t>02 7 00 00000</t>
  </si>
  <si>
    <t xml:space="preserve">Подпрограмма «Развитие кадрового потенциала отрасли» 
</t>
  </si>
  <si>
    <t xml:space="preserve">02 7 01 00000 </t>
  </si>
  <si>
    <t xml:space="preserve">Основное мероприятие "Повышение качества обучения учащихся образовательных учреждений (организаций) в отдаленных сельских поселениях Кизеловского муниципального района
</t>
  </si>
  <si>
    <t>02 7 01 SH250</t>
  </si>
  <si>
    <t xml:space="preserve">Софинансирование расходов на реализацию проекта «Мобильный учитель» </t>
  </si>
  <si>
    <t>Строительство квартальных модульных котельных-3 этап (шахта "Северная")</t>
  </si>
  <si>
    <t>Реконструкция очистных сооружений хозбытовых стоков пос. Северный Коспаш (шахта им. 40 лет ВЛКСМ)</t>
  </si>
  <si>
    <t>Подпрограмма "Градостроительная деятельность"</t>
  </si>
  <si>
    <t>Расходы по автоматизации ведения информационной системы обеспечения градостроительной деятельности</t>
  </si>
  <si>
    <t>Муниципальная программа "Управление земельными ресурсами и имуществом Кизеловского муниципального района"</t>
  </si>
  <si>
    <t>Подпрограмма "Управление земельными ресурсами Кизеловского муниципального района"</t>
  </si>
  <si>
    <t xml:space="preserve">Подпрограмма "Управление имуществом Кизеловского муниципального района" </t>
  </si>
  <si>
    <t>Организация и проведение приватизации муниципального имущества, оценка недвижимости, признание прав и регулирование отношений по муниципальной собственности</t>
  </si>
  <si>
    <t>Содержание и обеспечение сохранности имущества казны муниципального района</t>
  </si>
  <si>
    <t>Взносы на капитальный ремонт жилых помещений, находящихся в собственности Кизеловского муниципального района (в отношении спецжилфонда),  в соответствии с Федеральным законом от 25.12.2012 № 271-ФЗ</t>
  </si>
  <si>
    <t>Муниципальная программа "Совершенствование системы муниципального управления в Кизеловском муниципальном районе"</t>
  </si>
  <si>
    <t xml:space="preserve">Подпрограмма "Управление муниципальными финансами и муниципальным долгом Кизеловского муниципального района" </t>
  </si>
  <si>
    <t>Сокращение объема просроченной кредиторской задолженности районного бюджета (средства на исполнение решений судов, вступивших в законную силу)</t>
  </si>
  <si>
    <t>Выравнивание бюджетной обеспеченности поселений</t>
  </si>
  <si>
    <t>500</t>
  </si>
  <si>
    <t>Межбюджетные трансферты</t>
  </si>
  <si>
    <t>Осуществление части полномочий по исполнению бюджетов поселений, в соответствии с заключенными соглашениями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</si>
  <si>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</si>
  <si>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Иные межбюджетные трансферты от Северно-Коспашского сельского поселения</t>
  </si>
  <si>
    <t>Средства  на реализацию приоритетных муниципальных проектов на условиях софинансирования из  краевого бюджета</t>
  </si>
  <si>
    <t>Обеспечение деятельности финансового управления администрации муниципального района</t>
  </si>
  <si>
    <t>Сумма, утвержденная решением Земского Собрания от 28.01.2016 №13</t>
  </si>
  <si>
    <t>от 31.03.2016 №</t>
  </si>
  <si>
    <t>Расходы в доле районного бюджета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</si>
  <si>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</si>
  <si>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Основное мероприятие "Обеспечение открытости и доступности информации о социально-экономических, культурных и общественных процессах, происходящих на территории Кизеловского муниципального района"</t>
  </si>
  <si>
    <t>Код классификации доходов</t>
  </si>
  <si>
    <t>Наименование кода поступлений в бюджет, группы, подгруппы, статьи, подстатьи, элемента, подвида доходов, аналитических групп подвидов доходов бюджета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</si>
  <si>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</si>
  <si>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</si>
  <si>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</si>
  <si>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</si>
  <si>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</si>
  <si>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</si>
  <si>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</si>
  <si>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</si>
  <si>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</si>
  <si>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</si>
  <si>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000 1 01 02030 01 0000 110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</si>
  <si>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</si>
  <si>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</si>
  <si>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</si>
  <si>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</si>
  <si>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</si>
  <si>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</si>
  <si>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</si>
  <si>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</si>
  <si>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Средства, получаемые в порядке регресса сумм, уплаченных гарантом во исполнение (частичное исполнение) обязательств по муниципальным гарантиям Кизеловского муниципального района</t>
  </si>
  <si>
    <t>Приобретение путевок на санаторно-курортное лечение и оздоровление</t>
  </si>
  <si>
    <t>Расходы в доле районного бюджета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</si>
  <si>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</si>
  <si>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Основное мероприятие "Развитие культурно-досуговой деятельности"</t>
  </si>
  <si>
    <t>04 2 00 00000</t>
  </si>
  <si>
    <t>04 2 01 00000</t>
  </si>
  <si>
    <t>04 3 00 00000</t>
  </si>
  <si>
    <t>04 3 01 00000</t>
  </si>
  <si>
    <t>Основное мероприятие "Сохранение, пополнение, популяризация музейного фонда и развития музеев"</t>
  </si>
  <si>
    <t>04 4 00 00000</t>
  </si>
  <si>
    <t>04 4 01 00000</t>
  </si>
  <si>
    <t>04 4 01 2К080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</si>
  <si>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</si>
  <si>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ВСЕГО:</t>
  </si>
  <si>
    <t>ИТОГО:</t>
  </si>
  <si>
    <t>Отклонение</t>
  </si>
  <si>
    <t>Основное мероприятие "Предоставление дошкольного образования в дошкольных 
образовательных организациях"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</si>
  <si>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</si>
  <si>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</si>
  <si>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</si>
  <si>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</si>
  <si>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на счетах по учету средств бюджета</t>
  </si>
  <si>
    <t>01 05 02 00 00 0000 500</t>
  </si>
  <si>
    <t>Увеличение прочих  остатков средств бюджета</t>
  </si>
  <si>
    <t>01 05 02 01 00 0000 510</t>
  </si>
  <si>
    <t>Увеличение прочих  остатков денежных средств бюджетов</t>
  </si>
  <si>
    <t>Увеличение прочих  остатков денежных средств бюджетов муниципальных районов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</si>
  <si>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</si>
  <si>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</si>
  <si>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</si>
  <si>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</si>
  <si>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</si>
  <si>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</si>
  <si>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</si>
  <si>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01 06 04 01 00 0000 000
</t>
  </si>
  <si>
    <t>Исполнение государственных и муниципальных гарантий в валюте Российской Федерации</t>
  </si>
  <si>
    <t xml:space="preserve">01 06 04 01 00 0000 800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</si>
  <si>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</t>
  </si>
  <si>
    <t>01 06 05 00 00 0000 600</t>
  </si>
  <si>
    <t>Возврат бюджетных кредитов, предоставленных внутри страны в валюте Российской Федерации</t>
  </si>
  <si>
    <t xml:space="preserve"> 01 06 05 02 05 0000 640</t>
  </si>
  <si>
    <t>Субвенции, передаваемые в 2017-2018 годах  в бюджеты муниципальных районов 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</si>
  <si>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в 2017-2018 годах в бюджеты муниципальных районов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</si>
  <si>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Субвенции, передаваемые в 2017-2018 годах  в бюджеты муниципальных районов  на организацию оздоровления и отдыха детей</t>
  </si>
  <si>
    <t>Субвенции, передаваемые в 2017-2018 годах в бюджеты муниципальных районов  на государственную поддержку кредитования малых форм хозяйствования</t>
  </si>
  <si>
    <t>Субвенции, передаваемые в 2017-2018 годах в бюджеты муниципальных районов  на предоставление мер социальной поддержки учащимся 
из многодетных малоимущих семей</t>
  </si>
  <si>
    <t>Субвенции, передаваемые в 2017-2018 годах в бюджеты муниципальных районов  на предоставление мер социальной поддержки учащимся из малоимущих семей</t>
  </si>
  <si>
    <t>местный бюджет</t>
  </si>
  <si>
    <t>Муниципальная программа "Социальная поддержка граждан Кизеловского муниципального района"</t>
  </si>
  <si>
    <t>Подпрограмма "Реализация системы мер социальной помощи и поддержки отдельных категорий граждан Кизеловского муниципального района"</t>
  </si>
  <si>
    <t>Пенсии за выслугу  лицам, замещавшим муниципальные должности муниципальной службы и  лицам, замещавшим выборные должности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</si>
  <si>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</si>
  <si>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</si>
  <si>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Субвенции, передаваемые в 2017-2018 годах  в бюджеты муниципальных районов  на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</si>
  <si>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</si>
  <si>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Подпрограмма "Социальная поддержка семей и детей"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</si>
  <si>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</si>
  <si>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</si>
  <si>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Муниципальная программа "Культура и молодежная политика Кизеловского муниципального района"</t>
  </si>
  <si>
    <t>Подпрограмма "Развитие культурно-досуговой деятельности и молодежной политики Кизеловского муниципального района"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</si>
  <si>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развития, либо модернизации производства товаров (работ, услуг)</t>
  </si>
  <si>
    <t>07 2 05 L0550</t>
  </si>
  <si>
    <t>07 3 01 00000</t>
  </si>
  <si>
    <t>10 2 03 00150</t>
  </si>
  <si>
    <t>Предоставление мер социальной поддержки педагогическим работникам образовательных организаций</t>
  </si>
  <si>
    <t>Основное мероприятие "Содействие в создании условий для удовлетворения потребности детей и родителей в качественном и доступном отдыхе и оздоровлении"</t>
  </si>
  <si>
    <t>06 2 00 00000</t>
  </si>
  <si>
    <t>06 1 01 2Е110</t>
  </si>
  <si>
    <t>06 1 01 2П160</t>
  </si>
  <si>
    <t>06 2 02 00000</t>
  </si>
  <si>
    <t>06 3 00 00000</t>
  </si>
  <si>
    <t>06 3 01 00000</t>
  </si>
  <si>
    <t>06 4 00 00000</t>
  </si>
  <si>
    <t>06 4 01 00000</t>
  </si>
  <si>
    <t>06 5 00 00000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</si>
  <si>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</si>
  <si>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06 5 01 00000</t>
  </si>
  <si>
    <t>07 0 00 00000</t>
  </si>
  <si>
    <t>07 1 00 00000</t>
  </si>
  <si>
    <t>07 1 02 00000</t>
  </si>
  <si>
    <t>07 1 03 00000</t>
  </si>
  <si>
    <t>Субвенции, передаваемые в 2017-2018 годах в бюджеты муниципальных районов на составление протоколов об административных правонарушениях</t>
  </si>
  <si>
    <t>Субвенции, передаваемые в 2017-2018 годах в бюджеты муниципальных районов  на проведение мероприятий по отлову, содержанию,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</si>
  <si>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Субвенции, передаваемые в 2017-2018 годах в бюджеты муниципальных районов на расходы, необходимые органам местного самоуправления для администрирования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</si>
  <si>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Субвенции, передаваемые в 2017-2018 годах в бюджеты муниципальных районов на расходы, необходимые органам местного самоуправления для распоряжения земельными участками, государственная собственность на которые не разграничена</t>
  </si>
  <si>
    <t>000 2 02 03069 05 0000 151</t>
  </si>
  <si>
    <t>000 2 02 03070 05 0000 151</t>
  </si>
  <si>
    <t xml:space="preserve">Прочие субвенции бюджетам муниципальных районов </t>
  </si>
  <si>
    <t>000 2 02 04000 00 0000 151</t>
  </si>
  <si>
    <t>000 2 02 04007 05 0000 151</t>
  </si>
  <si>
    <t>000 2 02 04025 05 0000 151</t>
  </si>
  <si>
    <t>Субсидии вновь зарегистрированным и действующим менее одного года на момент предоставления документов на участие в отборе для предоставления субсидии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перечень которых утверждается нормативным правовым актом Правительства Пермского края</t>
  </si>
  <si>
    <t>91 0 00 03010</t>
  </si>
  <si>
    <t>91 0 00 03020</t>
  </si>
  <si>
    <t>91 0 00 03030</t>
  </si>
  <si>
    <t>91 0 00 03040</t>
  </si>
  <si>
    <t>92 0 00 00000</t>
  </si>
  <si>
    <t>91 0 00 03000</t>
  </si>
  <si>
    <t>91 0 00 59300</t>
  </si>
  <si>
    <t>Обеспечение выполнений функций муниципальных бюджетных учреждений</t>
  </si>
  <si>
    <t>Мероприятия, осуществляемые в рамках непрограммных направлений деятельности</t>
  </si>
  <si>
    <t>Изменения</t>
  </si>
  <si>
    <t>Итого сумма</t>
  </si>
  <si>
    <t>Изменения в отдельные строки распределения доходов бюджета Кизеловского муниципального района по кодам поступлений в бюджет (группам, подгруппам, статьям видов доходов, аналитическим группам подвидов доходов бюджета) на 2016 год, тыс. рублей</t>
  </si>
  <si>
    <t>Изменения в отдельные строки распределения доходов бюджета Кизеловского муниципального района по кодам поступлений в бюджет (группам, подгруппам, статьям видов доходов, аналитическим группам подвидов доходов бюджета) на 2017-2018 годы, тыс. рублей</t>
  </si>
  <si>
    <t>Приложение 2</t>
  </si>
  <si>
    <t>Софинансирование расходов на реализацию муниципальных программ, приоритетных муниципальных проектов в рамках приоритетных региональных проектов, инвестиционных проектов Кизеловского муниципального района</t>
  </si>
  <si>
    <t>Обслуживание лицевых счетов органов государственной власти Пермского края, государственных краевых учреждений</t>
  </si>
  <si>
    <t xml:space="preserve">Подпрограмма "Повышение уровня информированности населения о социально-экономических, культурных и общественных процессах, происходящих на территории Кизеловского муниципального района" </t>
  </si>
  <si>
    <t>Информирование населения через средства массовой информации, публикации нормативных актов</t>
  </si>
  <si>
    <t xml:space="preserve">Подпрограмма "Развитие  муниципальной службы в Кизеловском муниципальном районе" </t>
  </si>
  <si>
    <t xml:space="preserve">Организация обучения муниципальных служащих на курсах повышения квалификации </t>
  </si>
  <si>
    <t>Подписка на литературу по муниципальной службе и управлению персоналом, приобретение иных информационных технологий, оснащение оргтехникой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</si>
  <si>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</si>
  <si>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</si>
  <si>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Центральный аппарат</t>
  </si>
  <si>
    <t xml:space="preserve">Обеспечение эксплуатации административных зданий и помещений, находящихся в муниципальной собственности Кизеловского муниципального района  </t>
  </si>
  <si>
    <t>Резервные фонды</t>
  </si>
  <si>
    <t>Резервный фонд администрации района (за исключением расходов по предупреждению и ликвидации чрезвычайных ситуаций и последствий стихийных бедствий)</t>
  </si>
  <si>
    <t>Обеспечение выполнения функций муниципального учреждения «Управление по капитальному строительству и ремонту»</t>
  </si>
  <si>
    <t>Государственная регистрация актов гражданского состояния</t>
  </si>
  <si>
    <t xml:space="preserve">Подпрограмма "Патриотическое воспитание детей и молодежи в Кизеловском муниципальном районе" </t>
  </si>
  <si>
    <t>04 7 00 00000</t>
  </si>
  <si>
    <t>04 7 01 00000</t>
  </si>
  <si>
    <t>04 7 01 01900</t>
  </si>
  <si>
    <t>Мероприятия, направленные на формирование патриотизма у жителей Кизеловского муниципального района</t>
  </si>
  <si>
    <t>04 7 01 02100</t>
  </si>
  <si>
    <t>Меры по взаимодействию со средствами массовой информации, печати в сфере патриотического воспитания жителей Кизеловского муниципального района</t>
  </si>
  <si>
    <t>Возмещение части процентной ставки по долгосрочным, среднесрочным и краткосрочным кредитам, взятым малыми формами хозяйствования (средства бюджета Пермского края)</t>
  </si>
  <si>
    <t>07 3 00 00000</t>
  </si>
  <si>
    <t>08 0 00 00000</t>
  </si>
  <si>
    <t>08 1 00 00000</t>
  </si>
  <si>
    <t>08 1 01 00000</t>
  </si>
  <si>
    <t>к решению Земского Собрания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</si>
  <si>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</si>
  <si>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в том числе расходы на администрирование полномочий</t>
  </si>
  <si>
    <t>Подпрограмма "Дополнительное образование"</t>
  </si>
  <si>
    <t>Подпрограмма "Организация отдыха и оздоровления детей"</t>
  </si>
  <si>
    <t>Мероприятия по организации отдыха детей в каникулярное время</t>
  </si>
  <si>
    <t>800</t>
  </si>
  <si>
    <t>Иные бюджетные ассигнования</t>
  </si>
  <si>
    <t>Организация предоставления учебно-информационных услуг и мероприятий по методическому сопровождению организаций сферы образования</t>
  </si>
  <si>
    <t>Организация материально-технического обеспечения организаций сферы образования</t>
  </si>
  <si>
    <t>Расходы на приобретение путевок на санаторно-курортное лечение и оздоровление работников учреждений бюджетной сферы в размере не менее 30 % от стоимости путевки</t>
  </si>
  <si>
    <t>Обеспечение выполнения функций муниципального бюджетного учреждения «Кадастровая палата»</t>
  </si>
  <si>
    <t>Обеспечение доступа к открытым спортивным объектам для свободного пользования</t>
  </si>
  <si>
    <t>08 3 01 51560</t>
  </si>
  <si>
    <t>Субсидии вновь зарегистрированным и действующим менее одного года на момент предоставления документов на участие в отборе для предоставления субсидии субъектам малого предпринимательства на возмещение части затрат по государственной регистрации юридическо</t>
  </si>
  <si>
    <t>Ведомство</t>
  </si>
  <si>
    <t>Раздел, подраздел</t>
  </si>
  <si>
    <t>015</t>
  </si>
  <si>
    <t>Земское Собрание Кизеловского муниципального района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</si>
  <si>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</si>
  <si>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</si>
  <si>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</si>
  <si>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</si>
  <si>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01 13</t>
  </si>
  <si>
    <t>Другие общегосударственные вопросы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</si>
  <si>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</si>
  <si>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</si>
  <si>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</si>
  <si>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</si>
  <si>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</si>
  <si>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</si>
  <si>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</si>
  <si>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</si>
  <si>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</si>
  <si>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</si>
  <si>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10 00</t>
  </si>
  <si>
    <t>Социальная политика</t>
  </si>
  <si>
    <t>10 03</t>
  </si>
  <si>
    <t>Социальное обеспечение населения</t>
  </si>
  <si>
    <t>10 04</t>
  </si>
  <si>
    <t>Охрана семьи и детства</t>
  </si>
  <si>
    <t>301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</si>
  <si>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</si>
  <si>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</si>
  <si>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</si>
  <si>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от 28.01.2016 №13</t>
  </si>
  <si>
    <t>Содействие гражданам в приобретении (строительстве) жилья</t>
  </si>
  <si>
    <t>400</t>
  </si>
  <si>
    <t>Капитальные вложения в объекты недвижимого имущества государственной (муниципальной) собственности</t>
  </si>
  <si>
    <t>Реконструкция очистных сооружений хозбытовых стоков пос. Южный Коспаш (шахта "Широковская")</t>
  </si>
  <si>
    <t>08 1 02 SТ050</t>
  </si>
  <si>
    <t>Подпрограмма "Общее образование"</t>
  </si>
  <si>
    <t>Подпрограмма "Содержание межпоселенческого общественного кладбища"</t>
  </si>
  <si>
    <t>Расходы на содержание межпоселенческих мест захоронения</t>
  </si>
  <si>
    <t>Подпрограмма "Реализация программ местного развития шахтерских городов и поселков"</t>
  </si>
  <si>
    <t>Реализация программ местного развития шахтерских городов и поселков</t>
  </si>
  <si>
    <t>Эксплуатация природоохранных объектов, переданных ликвидируемыми организациями угольной промышленности в муниципальную собственность</t>
  </si>
  <si>
    <t>Сумма, утвержденная решением Земского Собрания от 22.12.2015 №66</t>
  </si>
  <si>
    <t>Сумма на 2017 год, утвержденная решением Земского Собрания от 22.12.2015 №66</t>
  </si>
  <si>
    <t>Сумма на 2018 год, утвержденная решением Земского Собрания от 22.12.2015 №66</t>
  </si>
  <si>
    <t>Создание доступной среды в организациях сферы культуры</t>
  </si>
  <si>
    <t>Создание доступной среды в организациях сферы физической культуры и спорта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</si>
  <si>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</si>
  <si>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"Мероприятия в сфере общего образования"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</si>
  <si>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</si>
  <si>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Предоставление дополнительного образования в организациях сферы образования спортивной направленности</t>
  </si>
  <si>
    <t xml:space="preserve">Предоставление дополнительного образования  в организациях сферы образования научно-технической, художественно-эстетической, эколого-биологической, социально-педагогической, военно-патриотической, спортивно-технической направленности  </t>
  </si>
  <si>
    <t xml:space="preserve">Предоставление дополнительного образования в организациях сферы культуры </t>
  </si>
  <si>
    <t>Основное мероприятие "Мероприятия в сфере дополнительного образования"</t>
  </si>
  <si>
    <t>Ежемесячные надбавки к заработной плате, единовременные выплаты при увольнении педагогическим работникам образовательных организаций</t>
  </si>
  <si>
    <t>Организация оздоровления и отдыха детей</t>
  </si>
  <si>
    <t>Подпрограмма "Приведение в нормативное состояние образовательных организаций"</t>
  </si>
  <si>
    <t>Основное мероприятие "Приведение образовательных организаций в нормативное состояние"</t>
  </si>
  <si>
    <t>05 4 00 00000</t>
  </si>
  <si>
    <t>Подпрограмма "Приведение в нормативное состояние учреждений физической кльтуры и спорта"</t>
  </si>
  <si>
    <t>05 4 01 00000</t>
  </si>
  <si>
    <t>Основное мероприятие "Приведение учреждений физической культуры и спорта в нормативное состояние"</t>
  </si>
  <si>
    <t xml:space="preserve">05 4 01 SР050 </t>
  </si>
  <si>
    <t>Софинансирование расходов на реализацию приоритетного регионального проекта "Приведение в нормативное состояние объектов общественной инфраструктуры муниципального значения" в учреждениях физической культуры и спорта</t>
  </si>
  <si>
    <t>Государственная поддержка малого и среднего предпринимательства, включая крестьянские (фермерские) хозяйства</t>
  </si>
  <si>
    <t>КРАЕВЫЕ</t>
  </si>
  <si>
    <t>ФЕДЕРАЛЬНЫЕ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</si>
  <si>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</si>
  <si>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</si>
  <si>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</si>
  <si>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</si>
  <si>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</si>
  <si>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</si>
  <si>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</si>
  <si>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</si>
  <si>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</si>
  <si>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</si>
  <si>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</si>
  <si>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</si>
  <si>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</si>
  <si>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</si>
  <si>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</si>
  <si>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</si>
  <si>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</si>
  <si>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</si>
  <si>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</si>
  <si>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</si>
  <si>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</si>
  <si>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</si>
  <si>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</si>
  <si>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000 1 14 02053 05 0000 410</t>
  </si>
  <si>
    <t>08 4 02 00000</t>
  </si>
  <si>
    <t>08 4 02 2Р070</t>
  </si>
  <si>
    <t xml:space="preserve">05 05 </t>
  </si>
  <si>
    <t xml:space="preserve">08 01 </t>
  </si>
  <si>
    <t>Субвенции, передаваемые в 2016 году в бюджеты муниципальных районов 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</si>
  <si>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в 2016 году в бюджеты муниципальных районов 
 на предоставление мер социальной поддержки педагогическим работникам образовательных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</si>
  <si>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в 2016 году в бюджеты муниципальных районов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</si>
  <si>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в 2016 году в бюджеты муниципальных районов  на организацию оздоровления и отдыха детей</t>
  </si>
  <si>
    <t>Субвенции, передаваемые в 2016 году в бюджеты муниципальных районов на государственную поддержку кредитования малых форм хозяйствования</t>
  </si>
  <si>
    <t>Субвенции, передаваемые в 2016 году в бюджеты муниципальных районов  на предоставление мер социальной поддержки учащимся из многодетных малоимущих семей</t>
  </si>
  <si>
    <t xml:space="preserve">Субвенции, передаваемые в 2016 году в бюджеты муниципальных районов  на предоставление мер социальной поддержки учащимся из малоимущих семей </t>
  </si>
  <si>
    <t>Субвенции, передаваемые в 2016 году в бюджеты муниципальных районов на составление протоколов об административных правонарушениях</t>
  </si>
  <si>
    <t>Субвенция, передаваемая в 2016 году в бюджеты муниципальных районов на проведение мероприятий по отлову, содержанию,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</si>
  <si>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Основное мероприятие "Мероприятия в сфере дошкольного образования"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</si>
  <si>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</si>
  <si>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</si>
  <si>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</si>
  <si>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</si>
  <si>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</si>
  <si>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</si>
  <si>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ПОСТУПЛЕНИЯ</t>
  </si>
  <si>
    <t>000 2 02 00000 00 0000 000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</si>
  <si>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</si>
  <si>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</t>
  </si>
  <si>
    <t>Субсидии, передаваемые в 2016 году в бюджеты муниципальных районов 
 на организацию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</t>
  </si>
  <si>
    <t>Субвенции, передаваемые в 2016 году в бюджеты муниципальных районов  на расходы, необходимые органам местного самоуправления для администрирования государственных полномочий по организации проведения мероприятий по отлову, содержанию, эвтаназии и утилизац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</si>
  <si>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</si>
  <si>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 xml:space="preserve">Субвенции, передаваемые в 2016 году в бюджеты муниципальных районов  на проведение Всероссийской сельскохозяйственной переписи </t>
  </si>
  <si>
    <t>06 1 01 51200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</si>
  <si>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</si>
  <si>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01 05</t>
  </si>
  <si>
    <t>Судебная система</t>
  </si>
  <si>
    <t>92 0 00 53910</t>
  </si>
  <si>
    <t>Проведение Всероссийской сельскохозяйственной переписи в 2016 году</t>
  </si>
  <si>
    <t>Дефицит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</si>
  <si>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</si>
  <si>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</si>
  <si>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</si>
  <si>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1 16 03000 00 0000 140</t>
  </si>
  <si>
    <t>Проведение мероприятий в области молодежной политики</t>
  </si>
  <si>
    <t>Проведение культурно-досуговых мероприятий районного значения</t>
  </si>
  <si>
    <t>Подпрограмма "Библиотеки Кизеловского муниципального района"</t>
  </si>
  <si>
    <t>Подпрограмма "Музей Кизеловского муниципального района"</t>
  </si>
  <si>
    <t>Подпрограмма "Развитие архивного дела в Кизеловском муниципальном районе"</t>
  </si>
  <si>
    <t>Обеспечение деятельности архивного отдела администрации муниципального района</t>
  </si>
  <si>
    <t xml:space="preserve">Обеспечение хранения,  комплектования,  учета и использования архивных документов государственной части документов архивного фонда </t>
  </si>
  <si>
    <t>Подпрограмма "Обеспечение реализации муниципальной программы "Культура и молодежная политика Кизеловского муниципального района"</t>
  </si>
  <si>
    <t>Субвенции, передаваемые в 2016 году в бюджеты муниципальных районов 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</si>
  <si>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Субвенции, передаваемые в 2016 году в бюджеты муниципальных районов на расходы, необходимые органам местного самоуправления для распоряжения земельными участками, государственная собственность на которые не разграничена</t>
  </si>
  <si>
    <t>000 2 02 03029 05 0000 151</t>
  </si>
  <si>
    <t>Субвенции   бюджетам муниципальных районов на   компенсацию 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</si>
  <si>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</si>
  <si>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</si>
  <si>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</si>
  <si>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</si>
  <si>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</si>
  <si>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</si>
  <si>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</si>
  <si>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Субвенции, передаваемые в 2016 году в бюджеты муниципальных районов 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</si>
  <si>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2 02 04000 00 0000 151</t>
  </si>
  <si>
    <t>Иные межбюджетные трансферты</t>
  </si>
  <si>
    <t>2 02 04007 05 0000 151</t>
  </si>
  <si>
    <t>Межбюджетные трансферты, передаваемые   бюджетам муниципальных районов  на реализацию программ местного развития и обеспечения занятости для шахтерских городов и поселков</t>
  </si>
  <si>
    <t>2 02 04025 05 0000 151</t>
  </si>
  <si>
    <t>Межбюджетные трансферты, передаваемые  бюджетам муниципальных районов  на комплектование книжных фондов библиотек муниципальных образований</t>
  </si>
  <si>
    <t xml:space="preserve">ВСЕГО ДОХОДОВ </t>
  </si>
  <si>
    <t xml:space="preserve">БЕЗВОЗМЕЗДНЫЕ ПОСТУПЛЕНИЯ ОТ ДРУГИХ БЮДЖЕТОВ БЮДЖЕТНОЙ СИСТЕМЫ РОССИЙСКОЙ ФЕДЕРАЦИИ
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</si>
  <si>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</si>
  <si>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</si>
  <si>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</si>
  <si>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</si>
  <si>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000 2 02 01001 05 0000 151</t>
  </si>
  <si>
    <t>Дотации бюджетам муниципальных районов на  выравнивание бюджетной обеспеченности</t>
  </si>
  <si>
    <t>Дотация из регионального фонда финансовой поддержки муниципальных районов (городских округов)</t>
  </si>
  <si>
    <t>000 2 02 01999 00 0000 151</t>
  </si>
  <si>
    <t>Прочие дотации</t>
  </si>
  <si>
    <t>000 2 02 01999 05 0000 151</t>
  </si>
  <si>
    <t>Прочие дотации бюджетам муниципальных районов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</si>
  <si>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</si>
  <si>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</si>
  <si>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</si>
  <si>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</si>
  <si>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</si>
  <si>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</si>
  <si>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Субсидии, передаваемые в 2016 году 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</si>
  <si>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в 2016 году в бюджеты муниципальных районов на приобретение путевок на санаторно-курортное лечение и оздоровление </t>
  </si>
  <si>
    <t>Субсидии, передаваемые в 2016 году, на завершение строительства многоэтажных жилых домов на территории Пермского края по адресам: г. Кизел, ул. Учебная, д. 11 и ул. Энгельса, д. 71</t>
  </si>
  <si>
    <t>000 2 02 03000 00 0000 151</t>
  </si>
  <si>
    <t>Субвенции бюджетам субъектов  Российской Федерации и муниципальных образований</t>
  </si>
  <si>
    <t>000 2 02 03003 05 0000 151</t>
  </si>
  <si>
    <t xml:space="preserve">Субвенции бюджетам муниципальных районов  на  государственную регистрацию актов гражданского состояния </t>
  </si>
  <si>
    <t>000 2 02 03021 05 0000 151</t>
  </si>
  <si>
    <t xml:space="preserve">Субвенции бюджетам муниципальных районов  на  ежемесячное денежное вознаграждение за классное руководство 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</si>
  <si>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</si>
  <si>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</si>
  <si>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 том числе</t>
  </si>
  <si>
    <t>Субвенции, передаваемые в 2016 году в бюджеты муниципальных районов  на обеспечение воспитания и обучения детей-инвалидов в  дошкольных образовательных организациях и на дому</t>
  </si>
  <si>
    <t>Субвенции, передаваемые в 2016 году в бюджеты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</si>
  <si>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02 6 01 2Н230</t>
  </si>
  <si>
    <t>02 6 01 70280</t>
  </si>
  <si>
    <t>02 6 01 2Е290</t>
  </si>
  <si>
    <t>02 6 02 00000</t>
  </si>
  <si>
    <t>Основное мероприятие "Организация и проведение прочих мероприятий в области образования"</t>
  </si>
  <si>
    <t>Прочие мероприятия в сфере образования</t>
  </si>
  <si>
    <t>03 0 00 00000</t>
  </si>
  <si>
    <t>03 1 00 00000</t>
  </si>
  <si>
    <t>03 1 01 00000</t>
  </si>
  <si>
    <t>Основное мероприятие "Пенсии"</t>
  </si>
  <si>
    <t>03 1 02 00000</t>
  </si>
  <si>
    <t>Основное мероприятие "Обеспечение жильем отдельных категорий граждан"</t>
  </si>
  <si>
    <t>03 1 02 51350</t>
  </si>
  <si>
    <t>03 1 02 2С030</t>
  </si>
  <si>
    <t>03 1 03 00000</t>
  </si>
  <si>
    <t>Основное мероприятие "Прочие меры социальной поддержки"</t>
  </si>
  <si>
    <t>03 1 03 2С010</t>
  </si>
  <si>
    <t>03 1 03 2С020</t>
  </si>
  <si>
    <t>03 1 04 00000</t>
  </si>
  <si>
    <t>03 2 00 00000</t>
  </si>
  <si>
    <t>03 2 01 00000</t>
  </si>
  <si>
    <t>Основное мероприятие "Улучшение жилищных условий молодых семей"</t>
  </si>
  <si>
    <t>03 2 01 50200</t>
  </si>
  <si>
    <t>03 2 02 00000</t>
  </si>
  <si>
    <t>03 2 02 2Е020</t>
  </si>
  <si>
    <t>03 2 02 2Е030</t>
  </si>
  <si>
    <t>Основное мероприятие "Прочие меры социальной поддержки семьям с детьми"</t>
  </si>
  <si>
    <t>04 0 00 00000</t>
  </si>
  <si>
    <t>04 1 00 00000</t>
  </si>
  <si>
    <t>04 1 01 00000</t>
  </si>
  <si>
    <t>04 1 02 00000</t>
  </si>
  <si>
    <t>07 1 02 05200</t>
  </si>
  <si>
    <t>07 1 03 05300</t>
  </si>
  <si>
    <t>07 1 03 05500</t>
  </si>
  <si>
    <t>07 1 04 05700</t>
  </si>
  <si>
    <t>07 1 04 05701</t>
  </si>
  <si>
    <t>07 1 04 05702</t>
  </si>
  <si>
    <t>07 2 04 06700</t>
  </si>
  <si>
    <t>07 2 04 06800</t>
  </si>
  <si>
    <t>07 2 04 07100</t>
  </si>
  <si>
    <t>07 2 04 07200</t>
  </si>
  <si>
    <t>07 3 01 08100</t>
  </si>
  <si>
    <t>08 1 01 08200</t>
  </si>
  <si>
    <t>08 1 01 08300</t>
  </si>
  <si>
    <t>08 1 02 00000</t>
  </si>
  <si>
    <t>Основное мероприятие "Реализация приоритетного муниципального проекта "Муниципальные дороги""</t>
  </si>
  <si>
    <t>08 1 02 05400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</si>
  <si>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развития, либо модернизации производства товаров (работ, услуг) (средства бюджета Пермского края)</t>
  </si>
  <si>
    <t>07 2 00 00000</t>
  </si>
  <si>
    <t>07 2 04 00000</t>
  </si>
  <si>
    <t>Основное мероприятие "Укрепление и развитие системы малых форм хозяйствования"</t>
  </si>
  <si>
    <t>07 2 05 00000</t>
  </si>
  <si>
    <t>Основное мероприятие "Развитие системы финансово-кредитной поддержки малых форм хозяйствования на территории района"</t>
  </si>
  <si>
    <t xml:space="preserve">07 2 05 50550 </t>
  </si>
  <si>
    <t>91 0 00 2Т110</t>
  </si>
  <si>
    <t>08 1 01 53900</t>
  </si>
  <si>
    <t>Основное мероприятие "Приведение в нормативное состояние автомобильных дорог"</t>
  </si>
  <si>
    <t>08 2 00 00000</t>
  </si>
  <si>
    <t>08 2 01 00000</t>
  </si>
  <si>
    <t>08 3 00 00000</t>
  </si>
  <si>
    <t>08 3 01 00000</t>
  </si>
  <si>
    <t>Основное мероприятие "Оказание финансовой поддержки территориям Кизеловского угольного бассейна с целью организации безопасного и комфортного проживания населения"</t>
  </si>
  <si>
    <t>08 4 00 00000</t>
  </si>
  <si>
    <t>08 4 01 00000</t>
  </si>
  <si>
    <t>09 0 00 00000</t>
  </si>
  <si>
    <t>09 1 01 00000</t>
  </si>
  <si>
    <t>09 1 00 00000</t>
  </si>
  <si>
    <t>Завершение строительства многоэтажных жилых домов на территории Пермского края по адресам: г. Кизел, ул. Учебная, д. 11 и ул. Энгельса, д. 71</t>
  </si>
  <si>
    <t>09 2 00 00000</t>
  </si>
  <si>
    <t>09 2 01 00000</t>
  </si>
  <si>
    <t>Основное мероприятие "Регулирование вопросов в сфере земельных отношений"</t>
  </si>
  <si>
    <t>10 0 00 00000</t>
  </si>
  <si>
    <t>10 2 01 00000</t>
  </si>
  <si>
    <t>10 2 00 00000</t>
  </si>
  <si>
    <t>Основное мероприятие "Обеспечение долгосрочной  сбалансированности и устойчивости  бюджета Кизеловского  муниципального района и бюджетов поселений"</t>
  </si>
  <si>
    <t>10 2 02 00000</t>
  </si>
  <si>
    <t>Основное мероприятие "Повышение доступности и качества предоставляемых гражданам Кизеловского муниципального района муниципальных услуг"</t>
  </si>
  <si>
    <t>10 2 03 00000</t>
  </si>
  <si>
    <t>075</t>
  </si>
  <si>
    <t>Управление образования администрации Кизеловского муниципального района</t>
  </si>
  <si>
    <t>Администрация Кизеловского муниципального района</t>
  </si>
  <si>
    <t>08 1 01 08201</t>
  </si>
  <si>
    <t xml:space="preserve">Содержание автомобильных дорог  вне границ населенных пунктов в границах муниципального района и искусственных сооружений на них </t>
  </si>
  <si>
    <t>08 1 01 08202</t>
  </si>
  <si>
    <t>Приложение 5</t>
  </si>
  <si>
    <t>Основное мероприятие «Обеспечение санитарно-эпидемиологического благополучия в части ответственного обращения с безнадзорными животными на территории Кизеловского муниципального района»</t>
  </si>
  <si>
    <t>06 6 01 2У130</t>
  </si>
  <si>
    <t>Проведение мероприятий по отлову, содержанию, эвтаназии и утилизации (кремации трупов) умерших в период содержания и эвтаназированных безнадзорных животных на территории Кизеловского муниципального района</t>
  </si>
  <si>
    <t>06 6 01 2У140</t>
  </si>
  <si>
    <t>Расходы на администрирование государственных полномочий по организации проведения мероприятий по отлову, содержанию, эвтаназии и утилизации (кремации трупов) умерших в период содержания и эвтаназированных безнадзорных животных</t>
  </si>
  <si>
    <t>07 2 08 00000</t>
  </si>
  <si>
    <t>Основное мероприятие "Администрирование отдельных государственных полномочий по поддержке сельскохозяйственного производства"</t>
  </si>
  <si>
    <t>07 2 08 2У150</t>
  </si>
  <si>
    <t>Администрирование отдельных государственных полномочий по поддержке сельскохозяйственного производства</t>
  </si>
  <si>
    <t>09 1 01 2И030</t>
  </si>
  <si>
    <t>Распоряжение земельными участками, государственная собственность на которые не разграничена</t>
  </si>
  <si>
    <t>10 2 02 SР050</t>
  </si>
  <si>
    <t>Приложение 1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</si>
  <si>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</si>
  <si>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</si>
  <si>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Капитальные вложения в объекты государственной (муниципальной) собственности</t>
  </si>
  <si>
    <t>Исполнение муниципальных  гарантий муниципальных районов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</si>
  <si>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ПРОВЕРИТЬ НАИМЕНОВАНИЕ КЦСР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</si>
  <si>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</si>
  <si>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03 00</t>
  </si>
  <si>
    <t>Национальная безопасность и правоохранительная деятельность</t>
  </si>
  <si>
    <t>03 09</t>
  </si>
  <si>
    <t>000 1 01 02000 01 0000 110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</si>
  <si>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</si>
  <si>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</si>
  <si>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000 1 16 03000 00 0000 140</t>
  </si>
  <si>
    <t>000 1 16 03030 01 0000 140</t>
  </si>
  <si>
    <t>000 1 16 30030 01 0000 140</t>
  </si>
  <si>
    <t>000 1 16 41000 01 0000 140</t>
  </si>
  <si>
    <t>000 1 05 02010 02 0000 110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</si>
  <si>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</si>
  <si>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</si>
  <si>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</si>
  <si>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</si>
  <si>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</si>
  <si>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</si>
  <si>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</si>
  <si>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</si>
  <si>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</si>
  <si>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</si>
  <si>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</si>
  <si>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</si>
  <si>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</si>
  <si>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 xml:space="preserve">000 1 08 03010 01 0000 110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</si>
  <si>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</si>
  <si>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</si>
  <si>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</si>
  <si>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Итого сумма на 2017 год</t>
  </si>
  <si>
    <t>Итого сумма на 2018 год</t>
  </si>
  <si>
    <t>Изменения за счет целевых МБТ</t>
  </si>
  <si>
    <t>Изменения в отдельные строки распределения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2016 год, тыс.рублей</t>
  </si>
  <si>
    <t>Приложение 3</t>
  </si>
  <si>
    <t>Софинансирование расходов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</si>
  <si>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Изменения в отдельные строки ведомственной структуры расходов бюджета Кизеловского муниципального района на 2016 год, тыс. рублей</t>
  </si>
  <si>
    <t>Приложение 4</t>
  </si>
  <si>
    <t>Изменение источников финансирования дефицита бюджета  Кизеловского муниципального района на 2016 год, тыс. рублей</t>
  </si>
  <si>
    <t>02 5 01 L0970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</si>
  <si>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</si>
  <si>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04 6 00 00000</t>
  </si>
  <si>
    <t>04 6 01 00000</t>
  </si>
  <si>
    <t>04 6 01 L0140</t>
  </si>
  <si>
    <t>Подпрограмма "Приведение в нормативное состояние учреждений культуры"</t>
  </si>
  <si>
    <t>Основное мероприятие "Приведение учреждений культуры в нормативное состояние"</t>
  </si>
  <si>
    <t>Софинансирование расходов по развитию учреждений культуры, за исключением софинансирования объектов капитального строительства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</si>
</sst>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0.0000%"/>
    <numFmt numFmtId="168" formatCode="#,##0.0"/>
    <numFmt numFmtId="169" formatCode="_-* #,##0_р_._-;\-* #,##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000"/>
    <numFmt numFmtId="174" formatCode="#,##0_р_."/>
    <numFmt numFmtId="175" formatCode="#,##0.0_р_."/>
    <numFmt numFmtId="176" formatCode="0.000"/>
    <numFmt numFmtId="177" formatCode="#,##0.000"/>
    <numFmt numFmtId="178" formatCode="0.00000"/>
    <numFmt numFmtId="179" formatCode="0.000000"/>
    <numFmt numFmtId="180" formatCode="0.0000"/>
    <numFmt numFmtId="181" formatCode="#,##0.0_р_.;[Red]\-#,##0.0_р_."/>
    <numFmt numFmtId="182" formatCode="_-* #,##0.0_р_._-;\-* #,##0.0_р_._-;_-* &quot;-&quot;??_р_._-;_-@_-"/>
    <numFmt numFmtId="183" formatCode="0.0000000"/>
    <numFmt numFmtId="184" formatCode="[$€-2]\ ###,000_);[Red]\([$€-2]\ ###,000\)"/>
    <numFmt numFmtId="185" formatCode="?"/>
    <numFmt numFmtId="186" formatCode="#,##0.0000"/>
    <numFmt numFmtId="187" formatCode="#,##0.00000"/>
    <numFmt numFmtId="188" formatCode="0.0000000000"/>
  </numFmts>
  <fonts count="53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2"/>
      <name val="Times New Roman"/>
      <family val="1"/>
    </font>
    <font>
      <b/>
      <sz val="11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"/>
      <family val="1"/>
    </font>
    <font>
      <sz val="10"/>
      <color indexed="18"/>
      <name val="Arial Cyr"/>
      <family val="0"/>
    </font>
    <font>
      <b/>
      <sz val="10"/>
      <color indexed="61"/>
      <name val="Arial Cyr"/>
      <family val="0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10"/>
      <color indexed="61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 Cyr"/>
      <family val="0"/>
    </font>
    <font>
      <b/>
      <u val="single"/>
      <sz val="10"/>
      <color indexed="62"/>
      <name val="Times New Roman"/>
      <family val="1"/>
    </font>
    <font>
      <b/>
      <sz val="10"/>
      <color indexed="5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6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4" fontId="4" fillId="21" borderId="1" applyNumberFormat="0" applyProtection="0">
      <alignment horizontal="right" vertical="center"/>
    </xf>
    <xf numFmtId="0" fontId="5" fillId="0" borderId="2" applyNumberFormat="0" applyProtection="0">
      <alignment horizontal="right" vertical="center"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6" fillId="5" borderId="3" applyNumberFormat="0" applyAlignment="0" applyProtection="0"/>
    <xf numFmtId="0" fontId="7" fillId="13" borderId="4" applyNumberFormat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26" borderId="0">
      <alignment/>
      <protection/>
    </xf>
    <xf numFmtId="0" fontId="5" fillId="27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25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7" fillId="0" borderId="12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5" fillId="0" borderId="12" xfId="0" applyNumberFormat="1" applyFont="1" applyFill="1" applyBorder="1" applyAlignment="1">
      <alignment horizontal="right"/>
    </xf>
    <xf numFmtId="49" fontId="25" fillId="0" borderId="12" xfId="80" applyNumberFormat="1" applyFont="1" applyFill="1" applyBorder="1" applyAlignment="1">
      <alignment horizontal="center" vertical="top"/>
      <protection/>
    </xf>
    <xf numFmtId="49" fontId="27" fillId="0" borderId="12" xfId="80" applyNumberFormat="1" applyFont="1" applyFill="1" applyBorder="1" applyAlignment="1">
      <alignment horizontal="center" vertical="top"/>
      <protection/>
    </xf>
    <xf numFmtId="0" fontId="30" fillId="0" borderId="0" xfId="0" applyFont="1" applyFill="1" applyAlignment="1">
      <alignment horizontal="center"/>
    </xf>
    <xf numFmtId="49" fontId="25" fillId="0" borderId="12" xfId="0" applyNumberFormat="1" applyFont="1" applyFill="1" applyBorder="1" applyAlignment="1">
      <alignment horizontal="center" vertical="top"/>
    </xf>
    <xf numFmtId="0" fontId="25" fillId="0" borderId="12" xfId="0" applyNumberFormat="1" applyFont="1" applyFill="1" applyBorder="1" applyAlignment="1">
      <alignment/>
    </xf>
    <xf numFmtId="49" fontId="27" fillId="0" borderId="12" xfId="0" applyNumberFormat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vertical="top"/>
    </xf>
    <xf numFmtId="0" fontId="31" fillId="0" borderId="0" xfId="0" applyFont="1" applyFill="1" applyAlignment="1">
      <alignment horizontal="left"/>
    </xf>
    <xf numFmtId="0" fontId="25" fillId="0" borderId="12" xfId="80" applyNumberFormat="1" applyFont="1" applyFill="1" applyBorder="1" applyAlignment="1">
      <alignment horizontal="justify" vertical="top" wrapText="1"/>
      <protection/>
    </xf>
    <xf numFmtId="0" fontId="25" fillId="0" borderId="12" xfId="0" applyFont="1" applyFill="1" applyBorder="1" applyAlignment="1">
      <alignment horizontal="justify" vertical="top" wrapText="1"/>
    </xf>
    <xf numFmtId="49" fontId="29" fillId="0" borderId="12" xfId="0" applyNumberFormat="1" applyFont="1" applyFill="1" applyBorder="1" applyAlignment="1">
      <alignment horizontal="center" vertical="top"/>
    </xf>
    <xf numFmtId="49" fontId="29" fillId="0" borderId="12" xfId="80" applyNumberFormat="1" applyFont="1" applyFill="1" applyBorder="1" applyAlignment="1">
      <alignment horizontal="center" vertical="top"/>
      <protection/>
    </xf>
    <xf numFmtId="0" fontId="30" fillId="0" borderId="0" xfId="0" applyFont="1" applyFill="1" applyAlignment="1">
      <alignment/>
    </xf>
    <xf numFmtId="0" fontId="25" fillId="0" borderId="0" xfId="84" applyFont="1" applyBorder="1" applyAlignment="1">
      <alignment horizontal="center" vertical="top"/>
      <protection/>
    </xf>
    <xf numFmtId="0" fontId="25" fillId="0" borderId="0" xfId="84" applyFont="1" applyFill="1" applyBorder="1" applyAlignment="1">
      <alignment horizontal="center" vertical="top"/>
      <protection/>
    </xf>
    <xf numFmtId="0" fontId="25" fillId="0" borderId="0" xfId="84" applyFont="1" applyBorder="1" applyAlignment="1">
      <alignment horizontal="left" vertical="top"/>
      <protection/>
    </xf>
    <xf numFmtId="0" fontId="25" fillId="0" borderId="0" xfId="84" applyNumberFormat="1" applyFont="1" applyFill="1" applyAlignment="1">
      <alignment vertical="top"/>
      <protection/>
    </xf>
    <xf numFmtId="0" fontId="25" fillId="0" borderId="0" xfId="84" applyFont="1" applyBorder="1" applyAlignment="1">
      <alignment vertical="top"/>
      <protection/>
    </xf>
    <xf numFmtId="0" fontId="25" fillId="0" borderId="0" xfId="84" applyNumberFormat="1" applyFont="1" applyFill="1" applyAlignment="1">
      <alignment horizontal="left" vertical="top"/>
      <protection/>
    </xf>
    <xf numFmtId="0" fontId="25" fillId="0" borderId="0" xfId="84" applyNumberFormat="1" applyFont="1" applyFill="1" applyBorder="1" applyAlignment="1">
      <alignment vertical="top"/>
      <protection/>
    </xf>
    <xf numFmtId="0" fontId="25" fillId="0" borderId="12" xfId="84" applyFont="1" applyBorder="1" applyAlignment="1">
      <alignment horizontal="center" vertical="top"/>
      <protection/>
    </xf>
    <xf numFmtId="0" fontId="25" fillId="0" borderId="12" xfId="84" applyNumberFormat="1" applyFont="1" applyFill="1" applyBorder="1" applyAlignment="1">
      <alignment horizontal="center" vertical="top" wrapText="1"/>
      <protection/>
    </xf>
    <xf numFmtId="0" fontId="25" fillId="0" borderId="12" xfId="84" applyFont="1" applyBorder="1" applyAlignment="1">
      <alignment horizontal="center" vertical="top" wrapText="1"/>
      <protection/>
    </xf>
    <xf numFmtId="0" fontId="27" fillId="0" borderId="0" xfId="84" applyFont="1" applyBorder="1" applyAlignment="1">
      <alignment vertical="top"/>
      <protection/>
    </xf>
    <xf numFmtId="0" fontId="25" fillId="0" borderId="12" xfId="84" applyFont="1" applyFill="1" applyBorder="1" applyAlignment="1">
      <alignment horizontal="center" vertical="top"/>
      <protection/>
    </xf>
    <xf numFmtId="0" fontId="25" fillId="0" borderId="0" xfId="84" applyFont="1" applyBorder="1" applyAlignment="1">
      <alignment vertical="top"/>
      <protection/>
    </xf>
    <xf numFmtId="0" fontId="25" fillId="0" borderId="12" xfId="84" applyFont="1" applyFill="1" applyBorder="1" applyAlignment="1">
      <alignment horizontal="center" vertical="top"/>
      <protection/>
    </xf>
    <xf numFmtId="0" fontId="25" fillId="0" borderId="12" xfId="83" applyFont="1" applyFill="1" applyBorder="1" applyAlignment="1">
      <alignment horizontal="center" vertical="top"/>
      <protection/>
    </xf>
    <xf numFmtId="3" fontId="25" fillId="0" borderId="12" xfId="83" applyNumberFormat="1" applyFont="1" applyFill="1" applyBorder="1" applyAlignment="1">
      <alignment horizontal="right"/>
      <protection/>
    </xf>
    <xf numFmtId="0" fontId="27" fillId="0" borderId="0" xfId="84" applyFont="1" applyBorder="1" applyAlignment="1">
      <alignment vertical="top"/>
      <protection/>
    </xf>
    <xf numFmtId="0" fontId="25" fillId="0" borderId="12" xfId="84" applyFont="1" applyBorder="1" applyAlignment="1">
      <alignment vertical="top" wrapText="1"/>
      <protection/>
    </xf>
    <xf numFmtId="0" fontId="25" fillId="0" borderId="13" xfId="81" applyFont="1" applyBorder="1" applyAlignment="1">
      <alignment horizontal="left" vertical="top" wrapText="1"/>
      <protection/>
    </xf>
    <xf numFmtId="0" fontId="25" fillId="0" borderId="0" xfId="84" applyFont="1" applyFill="1" applyBorder="1" applyAlignment="1">
      <alignment vertical="top"/>
      <protection/>
    </xf>
    <xf numFmtId="0" fontId="27" fillId="0" borderId="0" xfId="84" applyFont="1" applyFill="1" applyBorder="1" applyAlignment="1">
      <alignment vertical="top"/>
      <protection/>
    </xf>
    <xf numFmtId="0" fontId="25" fillId="0" borderId="12" xfId="84" applyFont="1" applyBorder="1" applyAlignment="1">
      <alignment horizontal="justify" vertical="top" wrapText="1"/>
      <protection/>
    </xf>
    <xf numFmtId="0" fontId="25" fillId="0" borderId="12" xfId="81" applyFont="1" applyFill="1" applyBorder="1" applyAlignment="1">
      <alignment horizontal="left" vertical="top" wrapText="1"/>
      <protection/>
    </xf>
    <xf numFmtId="0" fontId="25" fillId="0" borderId="12" xfId="84" applyFont="1" applyFill="1" applyBorder="1" applyAlignment="1">
      <alignment vertical="center" wrapText="1"/>
      <protection/>
    </xf>
    <xf numFmtId="0" fontId="25" fillId="0" borderId="12" xfId="76" applyFont="1" applyFill="1" applyBorder="1" applyAlignment="1">
      <alignment vertical="center" wrapText="1"/>
      <protection/>
    </xf>
    <xf numFmtId="0" fontId="25" fillId="7" borderId="12" xfId="84" applyFont="1" applyFill="1" applyBorder="1" applyAlignment="1">
      <alignment vertical="center" wrapText="1"/>
      <protection/>
    </xf>
    <xf numFmtId="0" fontId="25" fillId="7" borderId="0" xfId="84" applyFont="1" applyFill="1" applyBorder="1" applyAlignment="1">
      <alignment vertical="top"/>
      <protection/>
    </xf>
    <xf numFmtId="0" fontId="25" fillId="28" borderId="0" xfId="84" applyFont="1" applyFill="1" applyBorder="1" applyAlignment="1">
      <alignment vertical="top"/>
      <protection/>
    </xf>
    <xf numFmtId="0" fontId="25" fillId="0" borderId="12" xfId="84" applyFont="1" applyFill="1" applyBorder="1" applyAlignment="1">
      <alignment vertical="top" wrapText="1"/>
      <protection/>
    </xf>
    <xf numFmtId="0" fontId="25" fillId="0" borderId="12" xfId="81" applyFont="1" applyFill="1" applyBorder="1" applyAlignment="1">
      <alignment horizontal="left" vertical="top" wrapText="1"/>
      <protection/>
    </xf>
    <xf numFmtId="0" fontId="25" fillId="0" borderId="12" xfId="84" applyFont="1" applyFill="1" applyBorder="1" applyAlignment="1">
      <alignment horizontal="left" vertical="top" wrapText="1"/>
      <protection/>
    </xf>
    <xf numFmtId="0" fontId="27" fillId="0" borderId="12" xfId="84" applyFont="1" applyBorder="1" applyAlignment="1">
      <alignment horizontal="justify" vertical="top" wrapText="1"/>
      <protection/>
    </xf>
    <xf numFmtId="0" fontId="27" fillId="0" borderId="12" xfId="84" applyFont="1" applyBorder="1" applyAlignment="1">
      <alignment horizontal="left" vertical="top" wrapText="1"/>
      <protection/>
    </xf>
    <xf numFmtId="0" fontId="25" fillId="0" borderId="0" xfId="84" applyFont="1" applyBorder="1" applyAlignment="1">
      <alignment horizontal="right" vertical="top"/>
      <protection/>
    </xf>
    <xf numFmtId="49" fontId="25" fillId="0" borderId="0" xfId="84" applyNumberFormat="1" applyFont="1" applyBorder="1" applyAlignment="1">
      <alignment horizontal="right" vertical="top"/>
      <protection/>
    </xf>
    <xf numFmtId="0" fontId="25" fillId="0" borderId="12" xfId="84" applyFont="1" applyBorder="1" applyAlignment="1">
      <alignment vertical="top"/>
      <protection/>
    </xf>
    <xf numFmtId="0" fontId="25" fillId="0" borderId="12" xfId="84" applyFont="1" applyBorder="1" applyAlignment="1">
      <alignment horizontal="left" vertical="top" wrapText="1"/>
      <protection/>
    </xf>
    <xf numFmtId="0" fontId="25" fillId="0" borderId="12" xfId="84" applyNumberFormat="1" applyFont="1" applyBorder="1" applyAlignment="1">
      <alignment horizontal="left" vertical="top" wrapText="1"/>
      <protection/>
    </xf>
    <xf numFmtId="0" fontId="25" fillId="0" borderId="12" xfId="84" applyNumberFormat="1" applyFont="1" applyBorder="1" applyAlignment="1">
      <alignment horizontal="left" vertical="top" wrapText="1"/>
      <protection/>
    </xf>
    <xf numFmtId="173" fontId="25" fillId="0" borderId="12" xfId="84" applyNumberFormat="1" applyFont="1" applyBorder="1" applyAlignment="1">
      <alignment horizontal="center" vertical="top"/>
      <protection/>
    </xf>
    <xf numFmtId="3" fontId="25" fillId="0" borderId="12" xfId="84" applyNumberFormat="1" applyFont="1" applyFill="1" applyBorder="1" applyAlignment="1">
      <alignment horizontal="right"/>
      <protection/>
    </xf>
    <xf numFmtId="173" fontId="25" fillId="0" borderId="12" xfId="84" applyNumberFormat="1" applyFont="1" applyBorder="1" applyAlignment="1">
      <alignment horizontal="center" vertical="top"/>
      <protection/>
    </xf>
    <xf numFmtId="0" fontId="25" fillId="0" borderId="12" xfId="81" applyFont="1" applyBorder="1" applyAlignment="1">
      <alignment horizontal="left" vertical="top" wrapText="1"/>
      <protection/>
    </xf>
    <xf numFmtId="0" fontId="27" fillId="0" borderId="12" xfId="84" applyFont="1" applyFill="1" applyBorder="1" applyAlignment="1">
      <alignment horizontal="center" vertical="top"/>
      <protection/>
    </xf>
    <xf numFmtId="0" fontId="25" fillId="0" borderId="0" xfId="83" applyFont="1" applyFill="1" applyBorder="1" applyAlignment="1">
      <alignment horizontal="center" vertical="top"/>
      <protection/>
    </xf>
    <xf numFmtId="0" fontId="25" fillId="0" borderId="0" xfId="83" applyFont="1" applyFill="1" applyBorder="1" applyAlignment="1">
      <alignment horizontal="center" vertical="top"/>
      <protection/>
    </xf>
    <xf numFmtId="0" fontId="25" fillId="0" borderId="12" xfId="83" applyFont="1" applyBorder="1" applyAlignment="1">
      <alignment horizontal="left" vertical="top" wrapText="1"/>
      <protection/>
    </xf>
    <xf numFmtId="0" fontId="29" fillId="0" borderId="12" xfId="84" applyFont="1" applyFill="1" applyBorder="1" applyAlignment="1">
      <alignment horizontal="center" vertical="top"/>
      <protection/>
    </xf>
    <xf numFmtId="0" fontId="25" fillId="0" borderId="0" xfId="15" applyFont="1" applyFill="1">
      <alignment/>
      <protection/>
    </xf>
    <xf numFmtId="0" fontId="25" fillId="0" borderId="0" xfId="15" applyFont="1" applyFill="1" applyAlignment="1">
      <alignment/>
      <protection/>
    </xf>
    <xf numFmtId="0" fontId="25" fillId="0" borderId="0" xfId="15" applyFont="1" applyFill="1" applyAlignment="1">
      <alignment horizontal="right"/>
      <protection/>
    </xf>
    <xf numFmtId="0" fontId="25" fillId="0" borderId="12" xfId="80" applyNumberFormat="1" applyFont="1" applyFill="1" applyBorder="1" applyAlignment="1">
      <alignment wrapText="1"/>
      <protection/>
    </xf>
    <xf numFmtId="0" fontId="27" fillId="0" borderId="12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>
      <alignment/>
    </xf>
    <xf numFmtId="49" fontId="25" fillId="0" borderId="12" xfId="0" applyNumberFormat="1" applyFont="1" applyFill="1" applyBorder="1" applyAlignment="1" quotePrefix="1">
      <alignment horizontal="center" vertical="top"/>
    </xf>
    <xf numFmtId="49" fontId="27" fillId="0" borderId="12" xfId="0" applyNumberFormat="1" applyFont="1" applyFill="1" applyBorder="1" applyAlignment="1" quotePrefix="1">
      <alignment horizontal="center" vertical="top"/>
    </xf>
    <xf numFmtId="0" fontId="25" fillId="0" borderId="12" xfId="0" applyFont="1" applyFill="1" applyBorder="1" applyAlignment="1">
      <alignment vertical="top"/>
    </xf>
    <xf numFmtId="0" fontId="37" fillId="0" borderId="0" xfId="0" applyFont="1" applyFill="1" applyAlignment="1">
      <alignment/>
    </xf>
    <xf numFmtId="0" fontId="27" fillId="0" borderId="12" xfId="0" applyFont="1" applyFill="1" applyBorder="1" applyAlignment="1">
      <alignment vertical="top"/>
    </xf>
    <xf numFmtId="49" fontId="27" fillId="0" borderId="12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 vertical="top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top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7" fillId="0" borderId="12" xfId="0" applyFont="1" applyFill="1" applyBorder="1" applyAlignment="1">
      <alignment horizontal="justify" vertical="top" wrapText="1"/>
    </xf>
    <xf numFmtId="0" fontId="25" fillId="0" borderId="12" xfId="0" applyNumberFormat="1" applyFont="1" applyFill="1" applyBorder="1" applyAlignment="1">
      <alignment horizontal="justify" vertical="top" wrapText="1"/>
    </xf>
    <xf numFmtId="0" fontId="27" fillId="0" borderId="12" xfId="80" applyNumberFormat="1" applyFont="1" applyFill="1" applyBorder="1" applyAlignment="1">
      <alignment horizontal="justify" vertical="top" wrapText="1"/>
      <protection/>
    </xf>
    <xf numFmtId="0" fontId="25" fillId="0" borderId="12" xfId="80" applyNumberFormat="1" applyFont="1" applyFill="1" applyBorder="1" applyAlignment="1">
      <alignment horizontal="justify" vertical="top" wrapText="1" shrinkToFit="1"/>
      <protection/>
    </xf>
    <xf numFmtId="49" fontId="25" fillId="0" borderId="12" xfId="0" applyNumberFormat="1" applyFont="1" applyFill="1" applyBorder="1" applyAlignment="1">
      <alignment horizontal="justify" vertical="top" wrapText="1"/>
    </xf>
    <xf numFmtId="0" fontId="29" fillId="0" borderId="12" xfId="80" applyNumberFormat="1" applyFont="1" applyFill="1" applyBorder="1" applyAlignment="1">
      <alignment horizontal="justify" vertical="top" wrapText="1"/>
      <protection/>
    </xf>
    <xf numFmtId="49" fontId="25" fillId="0" borderId="12" xfId="0" applyNumberFormat="1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top" wrapText="1"/>
    </xf>
    <xf numFmtId="0" fontId="27" fillId="0" borderId="12" xfId="0" applyNumberFormat="1" applyFont="1" applyFill="1" applyBorder="1" applyAlignment="1">
      <alignment horizontal="justify" vertical="top" wrapText="1"/>
    </xf>
    <xf numFmtId="0" fontId="3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49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 horizontal="center" vertical="top"/>
    </xf>
    <xf numFmtId="0" fontId="40" fillId="0" borderId="0" xfId="0" applyNumberFormat="1" applyFont="1" applyFill="1" applyAlignment="1">
      <alignment/>
    </xf>
    <xf numFmtId="178" fontId="40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 horizontal="center" vertical="top"/>
    </xf>
    <xf numFmtId="0" fontId="43" fillId="0" borderId="0" xfId="0" applyFont="1" applyFill="1" applyAlignment="1">
      <alignment horizontal="center"/>
    </xf>
    <xf numFmtId="49" fontId="43" fillId="0" borderId="0" xfId="0" applyNumberFormat="1" applyFont="1" applyFill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NumberFormat="1" applyFont="1" applyBorder="1" applyAlignment="1">
      <alignment horizontal="right" wrapText="1"/>
    </xf>
    <xf numFmtId="3" fontId="27" fillId="0" borderId="12" xfId="0" applyNumberFormat="1" applyFont="1" applyBorder="1" applyAlignment="1">
      <alignment horizontal="center" vertical="top" wrapText="1"/>
    </xf>
    <xf numFmtId="3" fontId="25" fillId="0" borderId="12" xfId="0" applyNumberFormat="1" applyFont="1" applyBorder="1" applyAlignment="1">
      <alignment horizontal="center" vertical="top" wrapText="1"/>
    </xf>
    <xf numFmtId="0" fontId="25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/>
    </xf>
    <xf numFmtId="0" fontId="27" fillId="0" borderId="12" xfId="0" applyNumberFormat="1" applyFont="1" applyFill="1" applyBorder="1" applyAlignment="1">
      <alignment horizontal="right" wrapText="1"/>
    </xf>
    <xf numFmtId="0" fontId="25" fillId="0" borderId="12" xfId="78" applyFont="1" applyBorder="1" applyAlignment="1">
      <alignment horizontal="center" vertical="top" wrapText="1"/>
      <protection/>
    </xf>
    <xf numFmtId="168" fontId="25" fillId="0" borderId="12" xfId="0" applyNumberFormat="1" applyFont="1" applyFill="1" applyBorder="1" applyAlignment="1">
      <alignment horizontal="right" wrapText="1"/>
    </xf>
    <xf numFmtId="168" fontId="25" fillId="0" borderId="12" xfId="0" applyNumberFormat="1" applyFont="1" applyBorder="1" applyAlignment="1">
      <alignment wrapText="1"/>
    </xf>
    <xf numFmtId="0" fontId="25" fillId="0" borderId="12" xfId="78" applyFont="1" applyBorder="1" applyAlignment="1">
      <alignment horizontal="center" vertical="top"/>
      <protection/>
    </xf>
    <xf numFmtId="168" fontId="25" fillId="0" borderId="12" xfId="78" applyNumberFormat="1" applyFont="1" applyFill="1" applyBorder="1" applyAlignment="1">
      <alignment horizontal="right" wrapText="1"/>
      <protection/>
    </xf>
    <xf numFmtId="0" fontId="25" fillId="0" borderId="12" xfId="77" applyFont="1" applyFill="1" applyBorder="1" applyAlignment="1">
      <alignment horizontal="center" vertical="top"/>
      <protection/>
    </xf>
    <xf numFmtId="168" fontId="25" fillId="0" borderId="12" xfId="0" applyNumberFormat="1" applyFont="1" applyFill="1" applyBorder="1" applyAlignment="1">
      <alignment wrapText="1"/>
    </xf>
    <xf numFmtId="0" fontId="25" fillId="0" borderId="0" xfId="15" applyFont="1" applyFill="1" applyAlignment="1">
      <alignment horizontal="left"/>
      <protection/>
    </xf>
    <xf numFmtId="0" fontId="25" fillId="0" borderId="12" xfId="80" applyNumberFormat="1" applyFont="1" applyFill="1" applyBorder="1" applyAlignment="1">
      <alignment horizontal="left" vertical="top" wrapText="1"/>
      <protection/>
    </xf>
    <xf numFmtId="3" fontId="25" fillId="0" borderId="12" xfId="84" applyNumberFormat="1" applyFont="1" applyFill="1" applyBorder="1" applyAlignment="1">
      <alignment horizontal="right"/>
      <protection/>
    </xf>
    <xf numFmtId="3" fontId="25" fillId="7" borderId="12" xfId="84" applyNumberFormat="1" applyFont="1" applyFill="1" applyBorder="1" applyAlignment="1">
      <alignment horizontal="right"/>
      <protection/>
    </xf>
    <xf numFmtId="3" fontId="25" fillId="7" borderId="12" xfId="84" applyNumberFormat="1" applyFont="1" applyFill="1" applyBorder="1" applyAlignment="1">
      <alignment horizontal="right"/>
      <protection/>
    </xf>
    <xf numFmtId="3" fontId="25" fillId="0" borderId="12" xfId="84" applyNumberFormat="1" applyFont="1" applyFill="1" applyBorder="1" applyAlignment="1">
      <alignment/>
      <protection/>
    </xf>
    <xf numFmtId="168" fontId="25" fillId="0" borderId="12" xfId="84" applyNumberFormat="1" applyFont="1" applyFill="1" applyBorder="1" applyAlignment="1">
      <alignment horizontal="right"/>
      <protection/>
    </xf>
    <xf numFmtId="168" fontId="25" fillId="0" borderId="12" xfId="75" applyNumberFormat="1" applyFont="1" applyBorder="1" applyAlignment="1">
      <alignment horizontal="right" wrapText="1"/>
      <protection/>
    </xf>
    <xf numFmtId="168" fontId="34" fillId="7" borderId="12" xfId="81" applyNumberFormat="1" applyFont="1" applyFill="1" applyBorder="1" applyAlignment="1">
      <alignment horizontal="right"/>
      <protection/>
    </xf>
    <xf numFmtId="168" fontId="25" fillId="7" borderId="12" xfId="84" applyNumberFormat="1" applyFont="1" applyFill="1" applyBorder="1" applyAlignment="1">
      <alignment horizontal="right" wrapText="1"/>
      <protection/>
    </xf>
    <xf numFmtId="168" fontId="25" fillId="7" borderId="12" xfId="75" applyNumberFormat="1" applyFont="1" applyFill="1" applyBorder="1" applyAlignment="1">
      <alignment horizontal="right" wrapText="1"/>
      <protection/>
    </xf>
    <xf numFmtId="168" fontId="25" fillId="7" borderId="12" xfId="84" applyNumberFormat="1" applyFont="1" applyFill="1" applyBorder="1" applyAlignment="1">
      <alignment/>
      <protection/>
    </xf>
    <xf numFmtId="168" fontId="25" fillId="7" borderId="12" xfId="84" applyNumberFormat="1" applyFont="1" applyFill="1" applyBorder="1" applyAlignment="1">
      <alignment horizontal="right"/>
      <protection/>
    </xf>
    <xf numFmtId="0" fontId="34" fillId="7" borderId="12" xfId="81" applyNumberFormat="1" applyFont="1" applyFill="1" applyBorder="1" applyAlignment="1">
      <alignment horizontal="right"/>
      <protection/>
    </xf>
    <xf numFmtId="0" fontId="25" fillId="7" borderId="12" xfId="84" applyFont="1" applyFill="1" applyBorder="1" applyAlignment="1">
      <alignment/>
      <protection/>
    </xf>
    <xf numFmtId="0" fontId="25" fillId="7" borderId="12" xfId="84" applyNumberFormat="1" applyFont="1" applyFill="1" applyBorder="1" applyAlignment="1">
      <alignment horizontal="right"/>
      <protection/>
    </xf>
    <xf numFmtId="0" fontId="35" fillId="0" borderId="12" xfId="81" applyNumberFormat="1" applyFont="1" applyFill="1" applyBorder="1" applyAlignment="1">
      <alignment horizontal="right"/>
      <protection/>
    </xf>
    <xf numFmtId="0" fontId="25" fillId="0" borderId="12" xfId="84" applyNumberFormat="1" applyFont="1" applyFill="1" applyBorder="1" applyAlignment="1">
      <alignment horizontal="right"/>
      <protection/>
    </xf>
    <xf numFmtId="0" fontId="25" fillId="0" borderId="12" xfId="84" applyFont="1" applyBorder="1" applyAlignment="1">
      <alignment/>
      <protection/>
    </xf>
    <xf numFmtId="168" fontId="27" fillId="0" borderId="12" xfId="84" applyNumberFormat="1" applyFont="1" applyFill="1" applyBorder="1" applyAlignment="1">
      <alignment horizontal="right"/>
      <protection/>
    </xf>
    <xf numFmtId="4" fontId="25" fillId="0" borderId="12" xfId="84" applyNumberFormat="1" applyFont="1" applyFill="1" applyBorder="1" applyAlignment="1">
      <alignment horizontal="right"/>
      <protection/>
    </xf>
    <xf numFmtId="168" fontId="25" fillId="0" borderId="12" xfId="53" applyNumberFormat="1" applyFont="1" applyFill="1" applyBorder="1" applyAlignment="1">
      <alignment horizontal="right"/>
    </xf>
    <xf numFmtId="168" fontId="25" fillId="0" borderId="12" xfId="84" applyNumberFormat="1" applyFont="1" applyFill="1" applyBorder="1" applyAlignment="1">
      <alignment/>
      <protection/>
    </xf>
    <xf numFmtId="49" fontId="25" fillId="0" borderId="12" xfId="84" applyNumberFormat="1" applyFont="1" applyBorder="1" applyAlignment="1" applyProtection="1">
      <alignment horizontal="center" vertical="top" wrapText="1"/>
      <protection/>
    </xf>
    <xf numFmtId="0" fontId="25" fillId="0" borderId="12" xfId="84" applyFont="1" applyBorder="1" applyAlignment="1">
      <alignment horizontal="left" vertical="top" wrapText="1"/>
      <protection/>
    </xf>
    <xf numFmtId="0" fontId="25" fillId="0" borderId="12" xfId="84" applyNumberFormat="1" applyFont="1" applyBorder="1" applyAlignment="1">
      <alignment vertical="top" wrapText="1"/>
      <protection/>
    </xf>
    <xf numFmtId="168" fontId="25" fillId="7" borderId="12" xfId="53" applyNumberFormat="1" applyFont="1" applyFill="1" applyBorder="1" applyAlignment="1">
      <alignment horizontal="right"/>
    </xf>
    <xf numFmtId="173" fontId="25" fillId="0" borderId="12" xfId="84" applyNumberFormat="1" applyFont="1" applyFill="1" applyBorder="1" applyAlignment="1">
      <alignment horizontal="center" vertical="top"/>
      <protection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 vertical="top"/>
    </xf>
    <xf numFmtId="49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top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32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top"/>
    </xf>
    <xf numFmtId="0" fontId="25" fillId="0" borderId="0" xfId="0" applyFont="1" applyFill="1" applyAlignment="1">
      <alignment vertical="top"/>
    </xf>
    <xf numFmtId="0" fontId="41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2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25" fillId="0" borderId="12" xfId="76" applyFont="1" applyFill="1" applyBorder="1" applyAlignment="1">
      <alignment vertical="top" wrapText="1"/>
      <protection/>
    </xf>
    <xf numFmtId="0" fontId="25" fillId="0" borderId="12" xfId="76" applyFont="1" applyFill="1" applyBorder="1" applyAlignment="1">
      <alignment horizontal="left" vertical="top" wrapText="1"/>
      <protection/>
    </xf>
    <xf numFmtId="0" fontId="25" fillId="0" borderId="12" xfId="79" applyNumberFormat="1" applyFont="1" applyFill="1" applyBorder="1" applyAlignment="1">
      <alignment vertical="top" wrapText="1"/>
      <protection/>
    </xf>
    <xf numFmtId="0" fontId="25" fillId="0" borderId="12" xfId="84" applyNumberFormat="1" applyFont="1" applyFill="1" applyBorder="1" applyAlignment="1">
      <alignment vertical="top" wrapText="1"/>
      <protection/>
    </xf>
    <xf numFmtId="0" fontId="25" fillId="0" borderId="12" xfId="74" applyNumberFormat="1" applyFont="1" applyFill="1" applyBorder="1" applyAlignment="1">
      <alignment vertical="top" wrapText="1"/>
      <protection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78" fontId="47" fillId="0" borderId="0" xfId="0" applyNumberFormat="1" applyFont="1" applyFill="1" applyAlignment="1">
      <alignment horizontal="right"/>
    </xf>
    <xf numFmtId="0" fontId="29" fillId="0" borderId="0" xfId="84" applyFont="1" applyFill="1" applyBorder="1" applyAlignment="1">
      <alignment vertical="top"/>
      <protection/>
    </xf>
    <xf numFmtId="0" fontId="32" fillId="0" borderId="0" xfId="84" applyFont="1" applyBorder="1" applyAlignment="1">
      <alignment horizontal="center"/>
      <protection/>
    </xf>
    <xf numFmtId="0" fontId="32" fillId="0" borderId="0" xfId="84" applyFont="1" applyFill="1" applyBorder="1" applyAlignment="1">
      <alignment horizontal="center"/>
      <protection/>
    </xf>
    <xf numFmtId="0" fontId="32" fillId="0" borderId="0" xfId="84" applyFont="1" applyBorder="1" applyAlignment="1">
      <alignment/>
      <protection/>
    </xf>
    <xf numFmtId="0" fontId="32" fillId="0" borderId="0" xfId="84" applyFont="1" applyFill="1" applyBorder="1" applyAlignment="1">
      <alignment/>
      <protection/>
    </xf>
    <xf numFmtId="0" fontId="32" fillId="7" borderId="0" xfId="84" applyFont="1" applyFill="1" applyBorder="1" applyAlignment="1">
      <alignment/>
      <protection/>
    </xf>
    <xf numFmtId="168" fontId="32" fillId="0" borderId="0" xfId="84" applyNumberFormat="1" applyFont="1" applyBorder="1" applyAlignment="1">
      <alignment/>
      <protection/>
    </xf>
    <xf numFmtId="168" fontId="32" fillId="0" borderId="0" xfId="84" applyNumberFormat="1" applyFont="1" applyFill="1" applyBorder="1" applyAlignment="1">
      <alignment/>
      <protection/>
    </xf>
    <xf numFmtId="0" fontId="29" fillId="0" borderId="12" xfId="0" applyNumberFormat="1" applyFont="1" applyFill="1" applyBorder="1" applyAlignment="1">
      <alignment horizontal="right"/>
    </xf>
    <xf numFmtId="49" fontId="25" fillId="0" borderId="12" xfId="15" applyNumberFormat="1" applyFont="1" applyFill="1" applyBorder="1" applyAlignment="1">
      <alignment horizontal="center" vertical="top"/>
      <protection/>
    </xf>
    <xf numFmtId="0" fontId="25" fillId="0" borderId="12" xfId="15" applyFont="1" applyFill="1" applyBorder="1" applyAlignment="1">
      <alignment horizontal="center" vertical="top" wrapText="1"/>
      <protection/>
    </xf>
    <xf numFmtId="0" fontId="25" fillId="0" borderId="0" xfId="91" applyFont="1" applyFill="1">
      <alignment/>
      <protection/>
    </xf>
    <xf numFmtId="3" fontId="25" fillId="7" borderId="12" xfId="84" applyNumberFormat="1" applyFont="1" applyFill="1" applyBorder="1" applyAlignment="1">
      <alignment horizontal="right"/>
      <protection/>
    </xf>
    <xf numFmtId="3" fontId="25" fillId="7" borderId="12" xfId="84" applyNumberFormat="1" applyFont="1" applyFill="1" applyBorder="1" applyAlignment="1">
      <alignment horizontal="right"/>
      <protection/>
    </xf>
    <xf numFmtId="168" fontId="34" fillId="7" borderId="12" xfId="81" applyNumberFormat="1" applyFont="1" applyFill="1" applyBorder="1" applyAlignment="1">
      <alignment horizontal="right"/>
      <protection/>
    </xf>
    <xf numFmtId="0" fontId="25" fillId="7" borderId="12" xfId="84" applyNumberFormat="1" applyFont="1" applyFill="1" applyBorder="1" applyAlignment="1">
      <alignment horizontal="right"/>
      <protection/>
    </xf>
    <xf numFmtId="0" fontId="25" fillId="0" borderId="12" xfId="91" applyFont="1" applyFill="1" applyBorder="1" applyAlignment="1">
      <alignment horizontal="center" vertical="top"/>
      <protection/>
    </xf>
    <xf numFmtId="168" fontId="25" fillId="7" borderId="12" xfId="75" applyNumberFormat="1" applyFont="1" applyFill="1" applyBorder="1" applyAlignment="1">
      <alignment horizontal="right" wrapText="1"/>
      <protection/>
    </xf>
    <xf numFmtId="4" fontId="34" fillId="7" borderId="12" xfId="81" applyNumberFormat="1" applyFont="1" applyFill="1" applyBorder="1" applyAlignment="1">
      <alignment horizontal="right"/>
      <protection/>
    </xf>
    <xf numFmtId="0" fontId="34" fillId="7" borderId="12" xfId="81" applyNumberFormat="1" applyFont="1" applyFill="1" applyBorder="1" applyAlignment="1">
      <alignment horizontal="right"/>
      <protection/>
    </xf>
    <xf numFmtId="0" fontId="25" fillId="0" borderId="12" xfId="84" applyFont="1" applyFill="1" applyBorder="1" applyAlignment="1">
      <alignment horizontal="left" vertical="top"/>
      <protection/>
    </xf>
    <xf numFmtId="0" fontId="31" fillId="0" borderId="0" xfId="0" applyFont="1" applyFill="1" applyAlignment="1">
      <alignment/>
    </xf>
    <xf numFmtId="0" fontId="25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14" xfId="77" applyFont="1" applyFill="1" applyBorder="1" applyAlignment="1">
      <alignment horizontal="justify" vertical="top" wrapText="1"/>
      <protection/>
    </xf>
    <xf numFmtId="0" fontId="25" fillId="0" borderId="14" xfId="78" applyFont="1" applyBorder="1" applyAlignment="1">
      <alignment horizontal="justify" vertical="top" wrapText="1"/>
      <protection/>
    </xf>
    <xf numFmtId="0" fontId="25" fillId="0" borderId="14" xfId="15" applyFont="1" applyBorder="1" applyAlignment="1">
      <alignment horizontal="justify" vertical="top" wrapText="1"/>
      <protection/>
    </xf>
    <xf numFmtId="0" fontId="25" fillId="0" borderId="12" xfId="15" applyNumberFormat="1" applyFont="1" applyFill="1" applyBorder="1" applyAlignment="1">
      <alignment horizontal="center" vertical="top" wrapText="1"/>
      <protection/>
    </xf>
    <xf numFmtId="4" fontId="25" fillId="7" borderId="12" xfId="84" applyNumberFormat="1" applyFont="1" applyFill="1" applyBorder="1" applyAlignment="1">
      <alignment horizontal="right"/>
      <protection/>
    </xf>
    <xf numFmtId="168" fontId="25" fillId="7" borderId="12" xfId="84" applyNumberFormat="1" applyFont="1" applyFill="1" applyBorder="1" applyAlignment="1">
      <alignment horizontal="right"/>
      <protection/>
    </xf>
    <xf numFmtId="0" fontId="25" fillId="0" borderId="0" xfId="84" applyFont="1" applyFill="1" applyBorder="1" applyAlignment="1">
      <alignment horizontal="left" vertical="top"/>
      <protection/>
    </xf>
    <xf numFmtId="0" fontId="25" fillId="0" borderId="0" xfId="84" applyFont="1" applyFill="1" applyBorder="1" applyAlignment="1">
      <alignment horizontal="right" vertical="top"/>
      <protection/>
    </xf>
    <xf numFmtId="49" fontId="25" fillId="0" borderId="0" xfId="84" applyNumberFormat="1" applyFont="1" applyFill="1" applyBorder="1" applyAlignment="1">
      <alignment horizontal="right" vertical="top"/>
      <protection/>
    </xf>
    <xf numFmtId="168" fontId="25" fillId="7" borderId="12" xfId="53" applyNumberFormat="1" applyFont="1" applyFill="1" applyBorder="1" applyAlignment="1">
      <alignment horizontal="right"/>
    </xf>
    <xf numFmtId="0" fontId="27" fillId="0" borderId="12" xfId="84" applyFont="1" applyFill="1" applyBorder="1" applyAlignment="1">
      <alignment vertical="top"/>
      <protection/>
    </xf>
    <xf numFmtId="0" fontId="25" fillId="0" borderId="12" xfId="84" applyNumberFormat="1" applyFont="1" applyFill="1" applyBorder="1" applyAlignment="1">
      <alignment vertical="center" wrapText="1"/>
      <protection/>
    </xf>
    <xf numFmtId="0" fontId="27" fillId="0" borderId="12" xfId="84" applyFont="1" applyFill="1" applyBorder="1" applyAlignment="1">
      <alignment horizontal="left" vertical="top"/>
      <protection/>
    </xf>
    <xf numFmtId="0" fontId="25" fillId="0" borderId="12" xfId="84" applyFont="1" applyFill="1" applyBorder="1" applyAlignment="1">
      <alignment horizontal="left" vertical="top"/>
      <protection/>
    </xf>
    <xf numFmtId="173" fontId="25" fillId="0" borderId="12" xfId="84" applyNumberFormat="1" applyFont="1" applyBorder="1" applyAlignment="1">
      <alignment horizontal="right" vertical="top"/>
      <protection/>
    </xf>
    <xf numFmtId="173" fontId="25" fillId="0" borderId="12" xfId="84" applyNumberFormat="1" applyFont="1" applyBorder="1" applyAlignment="1">
      <alignment horizontal="right" vertical="top"/>
      <protection/>
    </xf>
    <xf numFmtId="0" fontId="32" fillId="0" borderId="0" xfId="0" applyFont="1" applyFill="1" applyAlignment="1">
      <alignment horizontal="center" vertical="top"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8" fontId="27" fillId="0" borderId="12" xfId="0" applyNumberFormat="1" applyFont="1" applyFill="1" applyBorder="1" applyAlignment="1">
      <alignment/>
    </xf>
    <xf numFmtId="178" fontId="27" fillId="0" borderId="12" xfId="0" applyNumberFormat="1" applyFont="1" applyFill="1" applyBorder="1" applyAlignment="1">
      <alignment horizontal="right"/>
    </xf>
    <xf numFmtId="178" fontId="25" fillId="0" borderId="12" xfId="0" applyNumberFormat="1" applyFont="1" applyFill="1" applyBorder="1" applyAlignment="1">
      <alignment horizontal="right" wrapText="1"/>
    </xf>
    <xf numFmtId="178" fontId="25" fillId="0" borderId="12" xfId="0" applyNumberFormat="1" applyFont="1" applyFill="1" applyBorder="1" applyAlignment="1">
      <alignment horizontal="right"/>
    </xf>
    <xf numFmtId="178" fontId="25" fillId="0" borderId="12" xfId="80" applyNumberFormat="1" applyFont="1" applyFill="1" applyBorder="1" applyAlignment="1">
      <alignment wrapText="1"/>
      <protection/>
    </xf>
    <xf numFmtId="178" fontId="25" fillId="0" borderId="12" xfId="0" applyNumberFormat="1" applyFont="1" applyFill="1" applyBorder="1" applyAlignment="1">
      <alignment/>
    </xf>
    <xf numFmtId="178" fontId="29" fillId="0" borderId="12" xfId="0" applyNumberFormat="1" applyFont="1" applyFill="1" applyBorder="1" applyAlignment="1">
      <alignment horizontal="right"/>
    </xf>
    <xf numFmtId="0" fontId="33" fillId="0" borderId="0" xfId="84" applyFont="1" applyBorder="1" applyAlignment="1" applyProtection="1">
      <alignment horizontal="center" vertical="center" wrapText="1"/>
      <protection/>
    </xf>
    <xf numFmtId="0" fontId="26" fillId="0" borderId="0" xfId="82" applyFont="1" applyBorder="1" applyAlignment="1">
      <alignment horizontal="center" vertical="center" wrapText="1"/>
      <protection/>
    </xf>
    <xf numFmtId="0" fontId="3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178" fontId="40" fillId="0" borderId="0" xfId="0" applyNumberFormat="1" applyFont="1" applyFill="1" applyAlignment="1">
      <alignment horizontal="right"/>
    </xf>
    <xf numFmtId="178" fontId="29" fillId="0" borderId="0" xfId="0" applyNumberFormat="1" applyFont="1" applyFill="1" applyAlignment="1">
      <alignment/>
    </xf>
    <xf numFmtId="187" fontId="29" fillId="0" borderId="0" xfId="0" applyNumberFormat="1" applyFont="1" applyFill="1" applyAlignment="1">
      <alignment/>
    </xf>
  </cellXfs>
  <cellStyles count="81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SAPBEXstdData" xfId="52"/>
    <cellStyle name="SAPBEXstdData 2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1" xfId="74"/>
    <cellStyle name="Обычный 13" xfId="75"/>
    <cellStyle name="Обычный 2" xfId="76"/>
    <cellStyle name="Обычный 3" xfId="77"/>
    <cellStyle name="Обычный 4" xfId="78"/>
    <cellStyle name="Обычный 5" xfId="79"/>
    <cellStyle name="Обычный 9" xfId="80"/>
    <cellStyle name="Обычный_Брг_03_3" xfId="81"/>
    <cellStyle name="Обычный_Прил" xfId="82"/>
    <cellStyle name="Обычный_приложение доходы 2015 год к 1  чтению" xfId="83"/>
    <cellStyle name="Обычный_приложение доходы 2016 год к 1  чтению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72;&#1090;&#1103;%20&#1050;&#1091;&#1079;&#1085;&#1077;&#1094;&#1086;&#1074;&#1072;\&#1052;&#1086;&#1080;%20&#1076;&#1086;&#1082;&#1091;&#1084;&#1077;&#1085;&#1090;&#1099;\&#1041;&#1070;&#1044;&#1046;&#1045;&#1058;%202016-2018\1)%20&#1056;&#1077;&#1096;&#1077;&#1085;&#1080;&#1077;%20&#1086;&#1090;%2028.01.2016%20&#8470;13\&#1055;&#1088;&#1080;&#1083;&#1086;&#1078;&#1077;&#1085;&#1080;&#1103;%20&#1082;%20%20&#1088;&#1077;&#1096;&#1077;&#1085;&#1080;&#1102;%20&#8470;13%20&#1086;&#1090;%2028.0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 Пр. 2"/>
      <sheetName val="Пр. 3"/>
      <sheetName val="Пр. 4"/>
      <sheetName val="Пр. 5"/>
      <sheetName val="Пр.6"/>
      <sheetName val="Пр. 7 (НЕТ)"/>
      <sheetName val="Пр. 9 (НЕТ)"/>
      <sheetName val="Пр. 11 (НЕТ)"/>
    </sheetNames>
    <sheetDataSet>
      <sheetData sheetId="0">
        <row r="12">
          <cell r="D12">
            <v>0</v>
          </cell>
        </row>
        <row r="63">
          <cell r="D63">
            <v>0</v>
          </cell>
        </row>
        <row r="70">
          <cell r="D70">
            <v>0</v>
          </cell>
        </row>
        <row r="77">
          <cell r="D77">
            <v>0</v>
          </cell>
        </row>
        <row r="111">
          <cell r="D111">
            <v>0</v>
          </cell>
        </row>
        <row r="115">
          <cell r="C115">
            <v>445925</v>
          </cell>
        </row>
      </sheetData>
      <sheetData sheetId="3">
        <row r="640">
          <cell r="K640">
            <v>182308.80000000002</v>
          </cell>
        </row>
        <row r="641">
          <cell r="K641">
            <v>262816.2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22"/>
  <sheetViews>
    <sheetView view="pageBreakPreview" zoomScaleSheetLayoutView="100" workbookViewId="0" topLeftCell="A1">
      <selection activeCell="C115" sqref="C115"/>
    </sheetView>
  </sheetViews>
  <sheetFormatPr defaultColWidth="9.00390625" defaultRowHeight="12.75" outlineLevelRow="3"/>
  <cols>
    <col min="1" max="1" width="24.125" style="32" customWidth="1"/>
    <col min="2" max="2" width="72.125" style="33" customWidth="1"/>
    <col min="3" max="3" width="13.00390625" style="36" customWidth="1"/>
    <col min="4" max="4" width="13.00390625" style="38" customWidth="1"/>
    <col min="5" max="5" width="13.00390625" style="225" customWidth="1"/>
    <col min="6" max="16384" width="9.125" style="36" customWidth="1"/>
  </cols>
  <sheetData>
    <row r="1" spans="3:4" ht="0.75" customHeight="1">
      <c r="C1" s="34"/>
      <c r="D1" s="35"/>
    </row>
    <row r="2" spans="3:4" ht="12.75" hidden="1">
      <c r="C2" s="34"/>
      <c r="D2" s="35"/>
    </row>
    <row r="3" spans="3:4" ht="12.75" hidden="1">
      <c r="C3" s="34"/>
      <c r="D3" s="35"/>
    </row>
    <row r="4" spans="2:4" ht="12.75" customHeight="1" hidden="1" outlineLevel="1">
      <c r="B4" s="234"/>
      <c r="C4" s="35"/>
      <c r="D4" s="81" t="s">
        <v>855</v>
      </c>
    </row>
    <row r="5" spans="2:4" ht="12.75" hidden="1" outlineLevel="1">
      <c r="B5" s="234"/>
      <c r="C5" s="35"/>
      <c r="D5" s="169" t="s">
        <v>554</v>
      </c>
    </row>
    <row r="6" spans="2:4" ht="12.75" hidden="1" outlineLevel="1">
      <c r="B6" s="234"/>
      <c r="C6" s="35"/>
      <c r="D6" s="169" t="s">
        <v>599</v>
      </c>
    </row>
    <row r="7" spans="3:4" ht="12.75" hidden="1" outlineLevel="1">
      <c r="C7" s="38"/>
      <c r="D7" s="36"/>
    </row>
    <row r="8" spans="1:5" ht="42.75" customHeight="1" hidden="1" outlineLevel="1">
      <c r="A8" s="274" t="s">
        <v>524</v>
      </c>
      <c r="B8" s="274"/>
      <c r="C8" s="274"/>
      <c r="D8" s="274"/>
      <c r="E8" s="274"/>
    </row>
    <row r="9" ht="12.75" hidden="1" outlineLevel="1"/>
    <row r="10" spans="1:5" ht="82.5" customHeight="1" hidden="1" outlineLevel="1">
      <c r="A10" s="39" t="s">
        <v>399</v>
      </c>
      <c r="B10" s="192" t="s">
        <v>400</v>
      </c>
      <c r="C10" s="251" t="s">
        <v>611</v>
      </c>
      <c r="D10" s="251" t="s">
        <v>522</v>
      </c>
      <c r="E10" s="40" t="s">
        <v>523</v>
      </c>
    </row>
    <row r="11" spans="1:5" s="42" customFormat="1" ht="12.75" hidden="1" outlineLevel="1">
      <c r="A11" s="39">
        <v>1</v>
      </c>
      <c r="B11" s="41">
        <v>2</v>
      </c>
      <c r="C11" s="40">
        <v>3</v>
      </c>
      <c r="D11" s="41">
        <v>4</v>
      </c>
      <c r="E11" s="40">
        <v>5</v>
      </c>
    </row>
    <row r="12" spans="1:5" ht="12.75" hidden="1" outlineLevel="1">
      <c r="A12" s="43" t="s">
        <v>401</v>
      </c>
      <c r="B12" s="68" t="s">
        <v>402</v>
      </c>
      <c r="C12" s="72">
        <f>C13+C24+C30+C33+C39+C47+C41+C26+C19+C44</f>
        <v>68945</v>
      </c>
      <c r="D12" s="72">
        <f>D13+D24+D30+D33+D39+D47+D41+D26+D19+D44</f>
        <v>0</v>
      </c>
      <c r="E12" s="72">
        <f>E13+E24+E30+E33+E39+E47+E41+E26+E19+E44</f>
        <v>68945</v>
      </c>
    </row>
    <row r="13" spans="1:5" s="44" customFormat="1" ht="12.75" hidden="1" outlineLevel="2">
      <c r="A13" s="43" t="s">
        <v>403</v>
      </c>
      <c r="B13" s="68" t="s">
        <v>404</v>
      </c>
      <c r="C13" s="72">
        <f>C14</f>
        <v>41153</v>
      </c>
      <c r="D13" s="72">
        <f>D14</f>
        <v>0</v>
      </c>
      <c r="E13" s="72">
        <f>E14</f>
        <v>41153</v>
      </c>
    </row>
    <row r="14" spans="1:5" s="44" customFormat="1" ht="12.75" hidden="1" outlineLevel="2">
      <c r="A14" s="43" t="s">
        <v>405</v>
      </c>
      <c r="B14" s="68" t="s">
        <v>406</v>
      </c>
      <c r="C14" s="72">
        <f>C15+C16+C17+C18</f>
        <v>41153</v>
      </c>
      <c r="D14" s="72">
        <f>D15+D16+D17+D18</f>
        <v>0</v>
      </c>
      <c r="E14" s="72">
        <f>E15+E16+E17+E18</f>
        <v>41153</v>
      </c>
    </row>
    <row r="15" spans="1:5" s="44" customFormat="1" ht="51" hidden="1" outlineLevel="2">
      <c r="A15" s="45" t="s">
        <v>407</v>
      </c>
      <c r="B15" s="69" t="s">
        <v>682</v>
      </c>
      <c r="C15" s="72">
        <v>40796</v>
      </c>
      <c r="D15" s="72"/>
      <c r="E15" s="72">
        <f>SUM(C15:D15)</f>
        <v>40796</v>
      </c>
    </row>
    <row r="16" spans="1:5" s="44" customFormat="1" ht="63.75" hidden="1" outlineLevel="2">
      <c r="A16" s="45" t="s">
        <v>409</v>
      </c>
      <c r="B16" s="70" t="s">
        <v>410</v>
      </c>
      <c r="C16" s="72">
        <v>138</v>
      </c>
      <c r="D16" s="72"/>
      <c r="E16" s="72">
        <f>SUM(C16:D16)</f>
        <v>138</v>
      </c>
    </row>
    <row r="17" spans="1:5" s="44" customFormat="1" ht="25.5" hidden="1" outlineLevel="2">
      <c r="A17" s="45" t="s">
        <v>411</v>
      </c>
      <c r="B17" s="68" t="s">
        <v>412</v>
      </c>
      <c r="C17" s="72">
        <v>175</v>
      </c>
      <c r="D17" s="72"/>
      <c r="E17" s="72">
        <f>SUM(C17:D17)</f>
        <v>175</v>
      </c>
    </row>
    <row r="18" spans="1:5" ht="51" hidden="1" outlineLevel="2">
      <c r="A18" s="45" t="s">
        <v>413</v>
      </c>
      <c r="B18" s="70" t="s">
        <v>414</v>
      </c>
      <c r="C18" s="171">
        <v>44</v>
      </c>
      <c r="D18" s="171"/>
      <c r="E18" s="72">
        <f>SUM(C18:D18)</f>
        <v>44</v>
      </c>
    </row>
    <row r="19" spans="1:5" ht="25.5" hidden="1" outlineLevel="2">
      <c r="A19" s="45" t="s">
        <v>415</v>
      </c>
      <c r="B19" s="193" t="s">
        <v>416</v>
      </c>
      <c r="C19" s="171">
        <f>C20</f>
        <v>586</v>
      </c>
      <c r="D19" s="171">
        <f>D20</f>
        <v>0</v>
      </c>
      <c r="E19" s="171">
        <f>E20</f>
        <v>586</v>
      </c>
    </row>
    <row r="20" spans="1:5" ht="25.5" hidden="1" outlineLevel="2">
      <c r="A20" s="45" t="s">
        <v>417</v>
      </c>
      <c r="B20" s="193" t="s">
        <v>418</v>
      </c>
      <c r="C20" s="171">
        <f>C21+C23+C22</f>
        <v>586</v>
      </c>
      <c r="D20" s="171">
        <f>D21+D23+D22</f>
        <v>0</v>
      </c>
      <c r="E20" s="171">
        <f>E21+E23+E22</f>
        <v>586</v>
      </c>
    </row>
    <row r="21" spans="1:5" ht="38.25" hidden="1" outlineLevel="2">
      <c r="A21" s="45" t="s">
        <v>23</v>
      </c>
      <c r="B21" s="193" t="s">
        <v>24</v>
      </c>
      <c r="C21" s="235">
        <v>178</v>
      </c>
      <c r="D21" s="235"/>
      <c r="E21" s="235">
        <f>SUM(C21:D21)</f>
        <v>178</v>
      </c>
    </row>
    <row r="22" spans="1:5" ht="51" hidden="1" outlineLevel="2">
      <c r="A22" s="45" t="s">
        <v>25</v>
      </c>
      <c r="B22" s="193" t="s">
        <v>26</v>
      </c>
      <c r="C22" s="235">
        <v>4</v>
      </c>
      <c r="D22" s="235"/>
      <c r="E22" s="235">
        <f>SUM(C22:D22)</f>
        <v>4</v>
      </c>
    </row>
    <row r="23" spans="1:5" ht="51" hidden="1" outlineLevel="2">
      <c r="A23" s="45" t="s">
        <v>27</v>
      </c>
      <c r="B23" s="193" t="s">
        <v>28</v>
      </c>
      <c r="C23" s="235">
        <v>404</v>
      </c>
      <c r="D23" s="235"/>
      <c r="E23" s="235">
        <f>SUM(C23:D23)</f>
        <v>404</v>
      </c>
    </row>
    <row r="24" spans="1:5" s="44" customFormat="1" ht="12.75" hidden="1" outlineLevel="2">
      <c r="A24" s="43" t="s">
        <v>29</v>
      </c>
      <c r="B24" s="68" t="s">
        <v>30</v>
      </c>
      <c r="C24" s="72">
        <f>C25</f>
        <v>8234</v>
      </c>
      <c r="D24" s="72">
        <f>D25</f>
        <v>0</v>
      </c>
      <c r="E24" s="72">
        <f>E25</f>
        <v>8234</v>
      </c>
    </row>
    <row r="25" spans="1:5" s="44" customFormat="1" ht="12.75" hidden="1" outlineLevel="2">
      <c r="A25" s="43" t="s">
        <v>872</v>
      </c>
      <c r="B25" s="193" t="s">
        <v>873</v>
      </c>
      <c r="C25" s="72">
        <v>8234</v>
      </c>
      <c r="D25" s="72"/>
      <c r="E25" s="72">
        <v>8234</v>
      </c>
    </row>
    <row r="26" spans="1:5" s="44" customFormat="1" ht="12.75" hidden="1" outlineLevel="2">
      <c r="A26" s="43" t="s">
        <v>874</v>
      </c>
      <c r="B26" s="68" t="s">
        <v>875</v>
      </c>
      <c r="C26" s="72">
        <f>C27</f>
        <v>5880</v>
      </c>
      <c r="D26" s="72">
        <f>D27</f>
        <v>0</v>
      </c>
      <c r="E26" s="72">
        <f>E27</f>
        <v>5880</v>
      </c>
    </row>
    <row r="27" spans="1:5" s="44" customFormat="1" ht="12.75" hidden="1" outlineLevel="2">
      <c r="A27" s="43" t="s">
        <v>876</v>
      </c>
      <c r="B27" s="193" t="s">
        <v>877</v>
      </c>
      <c r="C27" s="171">
        <f>SUM(C28:C29)</f>
        <v>5880</v>
      </c>
      <c r="D27" s="171">
        <f>SUM(D28:D29)</f>
        <v>0</v>
      </c>
      <c r="E27" s="171">
        <f>SUM(E28:E29)</f>
        <v>5880</v>
      </c>
    </row>
    <row r="28" spans="1:5" s="44" customFormat="1" ht="12.75" hidden="1" outlineLevel="2">
      <c r="A28" s="43" t="s">
        <v>878</v>
      </c>
      <c r="B28" s="193" t="s">
        <v>879</v>
      </c>
      <c r="C28" s="72">
        <v>395</v>
      </c>
      <c r="D28" s="72"/>
      <c r="E28" s="72">
        <f>SUM(C28:D28)</f>
        <v>395</v>
      </c>
    </row>
    <row r="29" spans="1:5" s="44" customFormat="1" ht="12.75" hidden="1" outlineLevel="2">
      <c r="A29" s="43" t="s">
        <v>880</v>
      </c>
      <c r="B29" s="193" t="s">
        <v>881</v>
      </c>
      <c r="C29" s="72">
        <v>5485</v>
      </c>
      <c r="D29" s="72"/>
      <c r="E29" s="72">
        <f>SUM(C29:D29)</f>
        <v>5485</v>
      </c>
    </row>
    <row r="30" spans="1:5" s="44" customFormat="1" ht="12.75" hidden="1" outlineLevel="2">
      <c r="A30" s="43" t="s">
        <v>882</v>
      </c>
      <c r="B30" s="68" t="s">
        <v>883</v>
      </c>
      <c r="C30" s="72">
        <f aca="true" t="shared" si="0" ref="C30:E31">C31</f>
        <v>3071</v>
      </c>
      <c r="D30" s="72">
        <f t="shared" si="0"/>
        <v>0</v>
      </c>
      <c r="E30" s="72">
        <f t="shared" si="0"/>
        <v>3071</v>
      </c>
    </row>
    <row r="31" spans="1:5" s="44" customFormat="1" ht="25.5" hidden="1" outlineLevel="2">
      <c r="A31" s="43" t="s">
        <v>884</v>
      </c>
      <c r="B31" s="68" t="s">
        <v>885</v>
      </c>
      <c r="C31" s="72">
        <f t="shared" si="0"/>
        <v>3071</v>
      </c>
      <c r="D31" s="72">
        <f t="shared" si="0"/>
        <v>0</v>
      </c>
      <c r="E31" s="72">
        <f t="shared" si="0"/>
        <v>3071</v>
      </c>
    </row>
    <row r="32" spans="1:5" s="44" customFormat="1" ht="25.5" hidden="1" outlineLevel="2">
      <c r="A32" s="43" t="s">
        <v>886</v>
      </c>
      <c r="B32" s="68" t="s">
        <v>887</v>
      </c>
      <c r="C32" s="72">
        <v>3071</v>
      </c>
      <c r="D32" s="72"/>
      <c r="E32" s="72">
        <f>SUM(C32:D32)</f>
        <v>3071</v>
      </c>
    </row>
    <row r="33" spans="1:5" s="44" customFormat="1" ht="25.5" hidden="1" outlineLevel="1">
      <c r="A33" s="43" t="s">
        <v>888</v>
      </c>
      <c r="B33" s="68" t="s">
        <v>856</v>
      </c>
      <c r="C33" s="72">
        <f>C34+C38</f>
        <v>2228</v>
      </c>
      <c r="D33" s="186">
        <f>D34+D38</f>
        <v>0</v>
      </c>
      <c r="E33" s="186">
        <f>E34+E38</f>
        <v>2228</v>
      </c>
    </row>
    <row r="34" spans="1:5" s="44" customFormat="1" ht="51" hidden="1" outlineLevel="1">
      <c r="A34" s="43" t="s">
        <v>857</v>
      </c>
      <c r="B34" s="69" t="s">
        <v>636</v>
      </c>
      <c r="C34" s="72">
        <f>C35+C37+C36</f>
        <v>1928</v>
      </c>
      <c r="D34" s="72">
        <f>D35+D37+D36</f>
        <v>0</v>
      </c>
      <c r="E34" s="186">
        <f>E35+E37+E36</f>
        <v>1928</v>
      </c>
    </row>
    <row r="35" spans="1:5" s="44" customFormat="1" ht="51" hidden="1" outlineLevel="1">
      <c r="A35" s="43" t="s">
        <v>637</v>
      </c>
      <c r="B35" s="69" t="s">
        <v>638</v>
      </c>
      <c r="C35" s="72">
        <v>971</v>
      </c>
      <c r="D35" s="186">
        <v>-895</v>
      </c>
      <c r="E35" s="186">
        <f>SUM(C35:D35)</f>
        <v>76</v>
      </c>
    </row>
    <row r="36" spans="1:5" s="44" customFormat="1" ht="51" hidden="1" outlineLevel="1">
      <c r="A36" s="43" t="s">
        <v>639</v>
      </c>
      <c r="B36" s="69" t="s">
        <v>640</v>
      </c>
      <c r="C36" s="72">
        <v>76</v>
      </c>
      <c r="D36" s="72">
        <v>895</v>
      </c>
      <c r="E36" s="72">
        <f>SUM(C36:D36)</f>
        <v>971</v>
      </c>
    </row>
    <row r="37" spans="1:5" s="44" customFormat="1" ht="25.5" hidden="1" outlineLevel="2">
      <c r="A37" s="43" t="s">
        <v>641</v>
      </c>
      <c r="B37" s="62" t="s">
        <v>642</v>
      </c>
      <c r="C37" s="72">
        <v>881</v>
      </c>
      <c r="D37" s="72"/>
      <c r="E37" s="72">
        <f>SUM(C37:D37)</f>
        <v>881</v>
      </c>
    </row>
    <row r="38" spans="1:5" s="44" customFormat="1" ht="38.25" hidden="1" outlineLevel="2">
      <c r="A38" s="43" t="s">
        <v>643</v>
      </c>
      <c r="B38" s="62" t="s">
        <v>644</v>
      </c>
      <c r="C38" s="72">
        <v>300</v>
      </c>
      <c r="D38" s="72"/>
      <c r="E38" s="72">
        <f>SUM(C38:D38)</f>
        <v>300</v>
      </c>
    </row>
    <row r="39" spans="1:5" s="44" customFormat="1" ht="12.75" hidden="1" outlineLevel="2">
      <c r="A39" s="43" t="s">
        <v>645</v>
      </c>
      <c r="B39" s="68" t="s">
        <v>646</v>
      </c>
      <c r="C39" s="72">
        <f>C40</f>
        <v>1871</v>
      </c>
      <c r="D39" s="72">
        <f>D40</f>
        <v>0</v>
      </c>
      <c r="E39" s="72">
        <f>E40</f>
        <v>1871</v>
      </c>
    </row>
    <row r="40" spans="1:5" s="44" customFormat="1" ht="12.75" hidden="1" outlineLevel="2">
      <c r="A40" s="43" t="s">
        <v>647</v>
      </c>
      <c r="B40" s="68" t="s">
        <v>648</v>
      </c>
      <c r="C40" s="236">
        <v>1871</v>
      </c>
      <c r="D40" s="236"/>
      <c r="E40" s="236">
        <f>SUM(C40:D40)</f>
        <v>1871</v>
      </c>
    </row>
    <row r="41" spans="1:5" s="44" customFormat="1" ht="25.5" hidden="1" outlineLevel="2">
      <c r="A41" s="46" t="s">
        <v>649</v>
      </c>
      <c r="B41" s="78" t="s">
        <v>650</v>
      </c>
      <c r="C41" s="47">
        <f>C43</f>
        <v>4590</v>
      </c>
      <c r="D41" s="47">
        <f>D43</f>
        <v>0</v>
      </c>
      <c r="E41" s="47">
        <f>E43</f>
        <v>4590</v>
      </c>
    </row>
    <row r="42" spans="1:5" s="44" customFormat="1" ht="12.75" hidden="1" outlineLevel="2">
      <c r="A42" s="46" t="s">
        <v>651</v>
      </c>
      <c r="B42" s="78" t="s">
        <v>652</v>
      </c>
      <c r="C42" s="47">
        <f>C43</f>
        <v>4590</v>
      </c>
      <c r="D42" s="47">
        <f>D43</f>
        <v>0</v>
      </c>
      <c r="E42" s="47">
        <f>E43</f>
        <v>4590</v>
      </c>
    </row>
    <row r="43" spans="1:5" s="44" customFormat="1" ht="25.5" hidden="1" outlineLevel="2">
      <c r="A43" s="46" t="s">
        <v>653</v>
      </c>
      <c r="B43" s="78" t="s">
        <v>654</v>
      </c>
      <c r="C43" s="47">
        <v>4590</v>
      </c>
      <c r="D43" s="47"/>
      <c r="E43" s="47">
        <f>SUM(C43:D43)</f>
        <v>4590</v>
      </c>
    </row>
    <row r="44" spans="1:5" s="44" customFormat="1" ht="12.75" hidden="1" outlineLevel="2">
      <c r="A44" s="46" t="s">
        <v>655</v>
      </c>
      <c r="B44" s="78" t="s">
        <v>656</v>
      </c>
      <c r="C44" s="47">
        <f aca="true" t="shared" si="1" ref="C44:E45">C45</f>
        <v>525</v>
      </c>
      <c r="D44" s="47">
        <f t="shared" si="1"/>
        <v>0</v>
      </c>
      <c r="E44" s="47">
        <f t="shared" si="1"/>
        <v>525</v>
      </c>
    </row>
    <row r="45" spans="1:5" s="44" customFormat="1" ht="51" hidden="1" outlineLevel="2">
      <c r="A45" s="46" t="s">
        <v>657</v>
      </c>
      <c r="B45" s="78" t="s">
        <v>658</v>
      </c>
      <c r="C45" s="47">
        <f t="shared" si="1"/>
        <v>525</v>
      </c>
      <c r="D45" s="47">
        <f t="shared" si="1"/>
        <v>0</v>
      </c>
      <c r="E45" s="47">
        <f t="shared" si="1"/>
        <v>525</v>
      </c>
    </row>
    <row r="46" spans="1:5" s="44" customFormat="1" ht="63.75" hidden="1" outlineLevel="2">
      <c r="A46" s="46" t="s">
        <v>659</v>
      </c>
      <c r="B46" s="78" t="s">
        <v>695</v>
      </c>
      <c r="C46" s="47">
        <v>525</v>
      </c>
      <c r="D46" s="47"/>
      <c r="E46" s="47">
        <f>SUM(C46:D46)</f>
        <v>525</v>
      </c>
    </row>
    <row r="47" spans="1:5" s="44" customFormat="1" ht="12.75" hidden="1" outlineLevel="2">
      <c r="A47" s="43" t="s">
        <v>696</v>
      </c>
      <c r="B47" s="68" t="s">
        <v>697</v>
      </c>
      <c r="C47" s="72">
        <f>C48+C59+C58+C54+C56+C51+C57+C52</f>
        <v>807</v>
      </c>
      <c r="D47" s="72">
        <f>D48+D59+D58+D54+D56+D51+D57+D52</f>
        <v>0</v>
      </c>
      <c r="E47" s="72">
        <f>E48+E59+E58+E54+E56+E51+E57+E52</f>
        <v>807</v>
      </c>
    </row>
    <row r="48" spans="1:5" s="42" customFormat="1" ht="12.75" hidden="1" outlineLevel="3">
      <c r="A48" s="39" t="s">
        <v>698</v>
      </c>
      <c r="B48" s="68" t="s">
        <v>213</v>
      </c>
      <c r="C48" s="174">
        <f>C49+C50</f>
        <v>0</v>
      </c>
      <c r="D48" s="174">
        <f>D49+D50</f>
        <v>0</v>
      </c>
      <c r="E48" s="174">
        <f>E49+E50</f>
        <v>0</v>
      </c>
    </row>
    <row r="49" spans="1:5" ht="51" hidden="1" outlineLevel="3">
      <c r="A49" s="39" t="s">
        <v>214</v>
      </c>
      <c r="B49" s="194" t="s">
        <v>683</v>
      </c>
      <c r="C49" s="72">
        <v>0</v>
      </c>
      <c r="D49" s="72">
        <v>0</v>
      </c>
      <c r="E49" s="72">
        <v>0</v>
      </c>
    </row>
    <row r="50" spans="1:5" ht="38.25" hidden="1" outlineLevel="3">
      <c r="A50" s="39" t="s">
        <v>215</v>
      </c>
      <c r="B50" s="68" t="s">
        <v>216</v>
      </c>
      <c r="C50" s="72"/>
      <c r="D50" s="72"/>
      <c r="E50" s="72"/>
    </row>
    <row r="51" spans="1:5" ht="38.25" hidden="1" outlineLevel="2">
      <c r="A51" s="39" t="s">
        <v>217</v>
      </c>
      <c r="B51" s="68" t="s">
        <v>218</v>
      </c>
      <c r="C51" s="72">
        <v>21</v>
      </c>
      <c r="D51" s="72"/>
      <c r="E51" s="72">
        <f>SUM(C51:D51)</f>
        <v>21</v>
      </c>
    </row>
    <row r="52" spans="1:5" ht="76.5" hidden="1" outlineLevel="2">
      <c r="A52" s="39" t="s">
        <v>219</v>
      </c>
      <c r="B52" s="68" t="s">
        <v>185</v>
      </c>
      <c r="C52" s="72">
        <f>C53</f>
        <v>8</v>
      </c>
      <c r="D52" s="72">
        <f>D53</f>
        <v>0</v>
      </c>
      <c r="E52" s="72">
        <f>E53</f>
        <v>8</v>
      </c>
    </row>
    <row r="53" spans="1:5" ht="38.25" hidden="1" outlineLevel="2">
      <c r="A53" s="39" t="s">
        <v>186</v>
      </c>
      <c r="B53" s="68" t="s">
        <v>187</v>
      </c>
      <c r="C53" s="72">
        <v>8</v>
      </c>
      <c r="D53" s="72"/>
      <c r="E53" s="72">
        <f>SUM(C53:D53)</f>
        <v>8</v>
      </c>
    </row>
    <row r="54" spans="1:5" ht="63.75" hidden="1" outlineLevel="2">
      <c r="A54" s="39" t="s">
        <v>188</v>
      </c>
      <c r="B54" s="69" t="s">
        <v>189</v>
      </c>
      <c r="C54" s="72">
        <f>C55</f>
        <v>9</v>
      </c>
      <c r="D54" s="72">
        <f>D55</f>
        <v>0</v>
      </c>
      <c r="E54" s="72">
        <f>E55</f>
        <v>9</v>
      </c>
    </row>
    <row r="55" spans="1:5" ht="12.75" hidden="1" outlineLevel="2">
      <c r="A55" s="39" t="s">
        <v>190</v>
      </c>
      <c r="B55" s="68" t="s">
        <v>191</v>
      </c>
      <c r="C55" s="72">
        <v>9</v>
      </c>
      <c r="D55" s="72"/>
      <c r="E55" s="72">
        <f>SUM(C55:D55)</f>
        <v>9</v>
      </c>
    </row>
    <row r="56" spans="1:5" ht="25.5" hidden="1" outlineLevel="3">
      <c r="A56" s="39" t="s">
        <v>192</v>
      </c>
      <c r="B56" s="68" t="s">
        <v>193</v>
      </c>
      <c r="C56" s="72"/>
      <c r="D56" s="72"/>
      <c r="E56" s="72"/>
    </row>
    <row r="57" spans="1:5" ht="25.5" hidden="1" outlineLevel="3">
      <c r="A57" s="39" t="s">
        <v>194</v>
      </c>
      <c r="B57" s="68" t="s">
        <v>195</v>
      </c>
      <c r="C57" s="72"/>
      <c r="D57" s="72"/>
      <c r="E57" s="72"/>
    </row>
    <row r="58" spans="1:5" ht="38.25" hidden="1" outlineLevel="2">
      <c r="A58" s="39" t="s">
        <v>196</v>
      </c>
      <c r="B58" s="194" t="s">
        <v>674</v>
      </c>
      <c r="C58" s="236">
        <v>8</v>
      </c>
      <c r="D58" s="236"/>
      <c r="E58" s="236">
        <f>SUM(C58:D58)</f>
        <v>8</v>
      </c>
    </row>
    <row r="59" spans="1:5" ht="25.5" hidden="1" outlineLevel="2">
      <c r="A59" s="39" t="s">
        <v>675</v>
      </c>
      <c r="B59" s="68" t="s">
        <v>676</v>
      </c>
      <c r="C59" s="174">
        <f>C60</f>
        <v>761</v>
      </c>
      <c r="D59" s="174">
        <f>D60</f>
        <v>0</v>
      </c>
      <c r="E59" s="174">
        <f>E60</f>
        <v>761</v>
      </c>
    </row>
    <row r="60" spans="1:5" ht="25.5" hidden="1" outlineLevel="2">
      <c r="A60" s="39" t="s">
        <v>677</v>
      </c>
      <c r="B60" s="68" t="s">
        <v>678</v>
      </c>
      <c r="C60" s="72">
        <v>761</v>
      </c>
      <c r="D60" s="72"/>
      <c r="E60" s="72">
        <f>SUM(C60:D60)</f>
        <v>761</v>
      </c>
    </row>
    <row r="61" spans="1:5" ht="12.75" hidden="1" outlineLevel="2">
      <c r="A61" s="43" t="s">
        <v>679</v>
      </c>
      <c r="B61" s="62" t="s">
        <v>680</v>
      </c>
      <c r="C61" s="189">
        <f>C62</f>
        <v>376980</v>
      </c>
      <c r="D61" s="189">
        <f>D62</f>
        <v>0</v>
      </c>
      <c r="E61" s="189">
        <f>E62</f>
        <v>376980</v>
      </c>
    </row>
    <row r="62" spans="1:5" s="48" customFormat="1" ht="51" hidden="1" outlineLevel="2">
      <c r="A62" s="43" t="s">
        <v>681</v>
      </c>
      <c r="B62" s="68" t="s">
        <v>726</v>
      </c>
      <c r="C62" s="189">
        <f>C63+C70+C77+C111</f>
        <v>376980</v>
      </c>
      <c r="D62" s="189">
        <f>D63+D70+D77+D111</f>
        <v>0</v>
      </c>
      <c r="E62" s="189">
        <f>E63+E70+E77+E111</f>
        <v>376980</v>
      </c>
    </row>
    <row r="63" spans="1:5" s="48" customFormat="1" ht="12.75" hidden="1" outlineLevel="2">
      <c r="A63" s="43" t="s">
        <v>727</v>
      </c>
      <c r="B63" s="68" t="s">
        <v>728</v>
      </c>
      <c r="C63" s="175">
        <f>C64+C67</f>
        <v>114163.8</v>
      </c>
      <c r="D63" s="175">
        <f>D64+D67</f>
        <v>0</v>
      </c>
      <c r="E63" s="175">
        <f>E64+E67</f>
        <v>114163.8</v>
      </c>
    </row>
    <row r="64" spans="1:5" ht="12.75" hidden="1" outlineLevel="2">
      <c r="A64" s="43" t="s">
        <v>729</v>
      </c>
      <c r="B64" s="68" t="s">
        <v>730</v>
      </c>
      <c r="C64" s="175">
        <f aca="true" t="shared" si="2" ref="C64:E65">C65</f>
        <v>111313.8</v>
      </c>
      <c r="D64" s="175">
        <f t="shared" si="2"/>
        <v>0</v>
      </c>
      <c r="E64" s="175">
        <f t="shared" si="2"/>
        <v>111313.8</v>
      </c>
    </row>
    <row r="65" spans="1:5" ht="25.5" hidden="1" outlineLevel="2">
      <c r="A65" s="43" t="s">
        <v>731</v>
      </c>
      <c r="B65" s="53" t="s">
        <v>169</v>
      </c>
      <c r="C65" s="176">
        <f t="shared" si="2"/>
        <v>111313.8</v>
      </c>
      <c r="D65" s="176">
        <f t="shared" si="2"/>
        <v>0</v>
      </c>
      <c r="E65" s="176">
        <f t="shared" si="2"/>
        <v>111313.8</v>
      </c>
    </row>
    <row r="66" spans="1:5" ht="25.5" hidden="1" outlineLevel="2">
      <c r="A66" s="43"/>
      <c r="B66" s="49" t="s">
        <v>733</v>
      </c>
      <c r="C66" s="257">
        <v>111313.8</v>
      </c>
      <c r="D66" s="257"/>
      <c r="E66" s="257">
        <f>SUM(C66:D66)</f>
        <v>111313.8</v>
      </c>
    </row>
    <row r="67" spans="1:5" ht="12.75" hidden="1" outlineLevel="2">
      <c r="A67" s="43" t="s">
        <v>734</v>
      </c>
      <c r="B67" s="49" t="s">
        <v>735</v>
      </c>
      <c r="C67" s="257">
        <f aca="true" t="shared" si="3" ref="C67:E68">C68</f>
        <v>2850</v>
      </c>
      <c r="D67" s="257">
        <f t="shared" si="3"/>
        <v>0</v>
      </c>
      <c r="E67" s="257">
        <f t="shared" si="3"/>
        <v>2850</v>
      </c>
    </row>
    <row r="68" spans="1:5" ht="12.75" hidden="1" outlineLevel="2">
      <c r="A68" s="43" t="s">
        <v>736</v>
      </c>
      <c r="B68" s="49" t="s">
        <v>737</v>
      </c>
      <c r="C68" s="257">
        <f t="shared" si="3"/>
        <v>2850</v>
      </c>
      <c r="D68" s="257">
        <f t="shared" si="3"/>
        <v>0</v>
      </c>
      <c r="E68" s="257">
        <f t="shared" si="3"/>
        <v>2850</v>
      </c>
    </row>
    <row r="69" spans="1:5" ht="25.5" hidden="1" outlineLevel="2">
      <c r="A69" s="43"/>
      <c r="B69" s="53" t="s">
        <v>168</v>
      </c>
      <c r="C69" s="176">
        <v>2850</v>
      </c>
      <c r="D69" s="176"/>
      <c r="E69" s="176">
        <f>SUM(C69:D69)</f>
        <v>2850</v>
      </c>
    </row>
    <row r="70" spans="1:5" s="42" customFormat="1" ht="25.5" hidden="1" outlineLevel="2">
      <c r="A70" s="43" t="s">
        <v>738</v>
      </c>
      <c r="B70" s="74" t="s">
        <v>739</v>
      </c>
      <c r="C70" s="237">
        <f aca="true" t="shared" si="4" ref="C70:E71">C71</f>
        <v>41000.6</v>
      </c>
      <c r="D70" s="237">
        <f t="shared" si="4"/>
        <v>0</v>
      </c>
      <c r="E70" s="237">
        <f t="shared" si="4"/>
        <v>41000.6</v>
      </c>
    </row>
    <row r="71" spans="1:5" s="51" customFormat="1" ht="12.75" hidden="1" outlineLevel="2">
      <c r="A71" s="43" t="s">
        <v>740</v>
      </c>
      <c r="B71" s="74" t="s">
        <v>741</v>
      </c>
      <c r="C71" s="237">
        <f t="shared" si="4"/>
        <v>41000.6</v>
      </c>
      <c r="D71" s="237">
        <f t="shared" si="4"/>
        <v>0</v>
      </c>
      <c r="E71" s="237">
        <f t="shared" si="4"/>
        <v>41000.6</v>
      </c>
    </row>
    <row r="72" spans="1:5" s="51" customFormat="1" ht="12.75" hidden="1" outlineLevel="2">
      <c r="A72" s="43" t="s">
        <v>742</v>
      </c>
      <c r="B72" s="74" t="s">
        <v>743</v>
      </c>
      <c r="C72" s="237">
        <f>C74+C75+C76+C73</f>
        <v>41000.6</v>
      </c>
      <c r="D72" s="237">
        <f>D74+D75+D76+D73</f>
        <v>0</v>
      </c>
      <c r="E72" s="237">
        <f>E74+E75+E76+E73</f>
        <v>41000.6</v>
      </c>
    </row>
    <row r="73" spans="1:5" s="223" customFormat="1" ht="127.5" hidden="1" outlineLevel="2">
      <c r="A73" s="79"/>
      <c r="B73" s="74" t="s">
        <v>155</v>
      </c>
      <c r="C73" s="237">
        <v>4091.6</v>
      </c>
      <c r="D73" s="237"/>
      <c r="E73" s="237">
        <f>SUM(C73:D73)</f>
        <v>4091.6</v>
      </c>
    </row>
    <row r="74" spans="1:5" s="51" customFormat="1" ht="51" hidden="1" outlineLevel="2" collapsed="1">
      <c r="A74" s="43"/>
      <c r="B74" s="74" t="s">
        <v>744</v>
      </c>
      <c r="C74" s="190">
        <v>11892.1</v>
      </c>
      <c r="D74" s="190"/>
      <c r="E74" s="237">
        <f>SUM(C74:D74)</f>
        <v>11892.1</v>
      </c>
    </row>
    <row r="75" spans="1:5" ht="25.5" hidden="1" outlineLevel="2">
      <c r="A75" s="43"/>
      <c r="B75" s="55" t="s">
        <v>745</v>
      </c>
      <c r="C75" s="176">
        <v>132.6</v>
      </c>
      <c r="D75" s="176"/>
      <c r="E75" s="237">
        <f>SUM(C75:D75)</f>
        <v>132.6</v>
      </c>
    </row>
    <row r="76" spans="1:5" ht="38.25" hidden="1" outlineLevel="2">
      <c r="A76" s="43"/>
      <c r="B76" s="55" t="s">
        <v>746</v>
      </c>
      <c r="C76" s="191">
        <v>24884.3</v>
      </c>
      <c r="D76" s="191"/>
      <c r="E76" s="237">
        <f>SUM(C76:D76)</f>
        <v>24884.3</v>
      </c>
    </row>
    <row r="77" spans="1:5" s="52" customFormat="1" ht="25.5" hidden="1" outlineLevel="2" collapsed="1">
      <c r="A77" s="43" t="s">
        <v>747</v>
      </c>
      <c r="B77" s="68" t="s">
        <v>748</v>
      </c>
      <c r="C77" s="252">
        <f>C79+C81+C82+C104+C105+C107+C80+C106</f>
        <v>221815.6</v>
      </c>
      <c r="D77" s="252">
        <f>D79+D81+D82+D104+D105+D107+D80+D106</f>
        <v>0</v>
      </c>
      <c r="E77" s="252">
        <f>E79+E81+E82+E104+E105+E107+E80+E106</f>
        <v>221815.6</v>
      </c>
    </row>
    <row r="78" spans="1:5" s="52" customFormat="1" ht="12.75" hidden="1" outlineLevel="3">
      <c r="A78" s="258"/>
      <c r="B78" s="258"/>
      <c r="C78" s="258"/>
      <c r="D78" s="258"/>
      <c r="E78" s="258"/>
    </row>
    <row r="79" spans="1:5" ht="25.5" hidden="1" outlineLevel="2">
      <c r="A79" s="45" t="s">
        <v>749</v>
      </c>
      <c r="B79" s="53" t="s">
        <v>750</v>
      </c>
      <c r="C79" s="238">
        <v>1777.4</v>
      </c>
      <c r="D79" s="238"/>
      <c r="E79" s="238">
        <f>SUM(C79:D79)</f>
        <v>1777.4</v>
      </c>
    </row>
    <row r="80" spans="1:5" ht="38.25" hidden="1" outlineLevel="2">
      <c r="A80" s="239" t="s">
        <v>22</v>
      </c>
      <c r="B80" s="68" t="s">
        <v>433</v>
      </c>
      <c r="C80" s="238">
        <v>7.1</v>
      </c>
      <c r="D80" s="238"/>
      <c r="E80" s="238">
        <f>SUM(C80:D80)</f>
        <v>7.1</v>
      </c>
    </row>
    <row r="81" spans="1:5" ht="25.5" hidden="1" outlineLevel="2">
      <c r="A81" s="45" t="s">
        <v>751</v>
      </c>
      <c r="B81" s="259" t="s">
        <v>752</v>
      </c>
      <c r="C81" s="240">
        <v>3587.1</v>
      </c>
      <c r="D81" s="240"/>
      <c r="E81" s="253">
        <f>SUM(C81:D81)</f>
        <v>3587.1</v>
      </c>
    </row>
    <row r="82" spans="1:5" ht="25.5" hidden="1" outlineLevel="2">
      <c r="A82" s="45" t="s">
        <v>753</v>
      </c>
      <c r="B82" s="54" t="s">
        <v>754</v>
      </c>
      <c r="C82" s="241">
        <f>C84+C85+C86+C87+C89+C90+C91+C92+C93+C94+C100+C95+C96+C97+C98+C99+C88+C101+C102+C103</f>
        <v>208753.2</v>
      </c>
      <c r="D82" s="241">
        <f>D84+D85+D86+D87+D89+D90+D91+D92+D93+D94+D100+D95+D96+D97+D98+D99+D88+D101+D102+D103</f>
        <v>0</v>
      </c>
      <c r="E82" s="241">
        <f>E84+E85+E86+E87+E89+E90+E91+E92+E93+E94+E100+E95+E96+E97+E98+E99+E88+E101+E102+E103</f>
        <v>208753.2</v>
      </c>
    </row>
    <row r="83" spans="1:5" ht="12.75" hidden="1" outlineLevel="2">
      <c r="A83" s="45"/>
      <c r="B83" s="54" t="s">
        <v>755</v>
      </c>
      <c r="C83" s="242"/>
      <c r="D83" s="242"/>
      <c r="E83" s="242"/>
    </row>
    <row r="84" spans="1:5" ht="38.25" hidden="1" outlineLevel="2">
      <c r="A84" s="45"/>
      <c r="B84" s="55" t="s">
        <v>756</v>
      </c>
      <c r="C84" s="240">
        <v>249.6</v>
      </c>
      <c r="D84" s="240"/>
      <c r="E84" s="240">
        <f>SUM(C84:D84)</f>
        <v>249.6</v>
      </c>
    </row>
    <row r="85" spans="1:5" ht="63.75" hidden="1" outlineLevel="2">
      <c r="A85" s="45"/>
      <c r="B85" s="55" t="s">
        <v>757</v>
      </c>
      <c r="C85" s="257">
        <v>17.9</v>
      </c>
      <c r="D85" s="257"/>
      <c r="E85" s="240">
        <f aca="true" t="shared" si="5" ref="E85:E104">SUM(C85:D85)</f>
        <v>17.9</v>
      </c>
    </row>
    <row r="86" spans="1:5" ht="51" hidden="1" outlineLevel="2">
      <c r="A86" s="45"/>
      <c r="B86" s="55" t="s">
        <v>177</v>
      </c>
      <c r="C86" s="240">
        <v>106766.7</v>
      </c>
      <c r="D86" s="240"/>
      <c r="E86" s="240">
        <f t="shared" si="5"/>
        <v>106766.7</v>
      </c>
    </row>
    <row r="87" spans="1:5" ht="51" hidden="1" outlineLevel="3">
      <c r="A87" s="45"/>
      <c r="B87" s="60" t="s">
        <v>684</v>
      </c>
      <c r="C87" s="240">
        <f>4091.6-4091.6</f>
        <v>0</v>
      </c>
      <c r="D87" s="240">
        <f>4091.6-4091.6</f>
        <v>0</v>
      </c>
      <c r="E87" s="240">
        <f t="shared" si="5"/>
        <v>0</v>
      </c>
    </row>
    <row r="88" spans="1:5" ht="51" hidden="1" outlineLevel="2">
      <c r="A88" s="45"/>
      <c r="B88" s="60" t="s">
        <v>178</v>
      </c>
      <c r="C88" s="240">
        <v>85359.5</v>
      </c>
      <c r="D88" s="240"/>
      <c r="E88" s="240">
        <f t="shared" si="5"/>
        <v>85359.5</v>
      </c>
    </row>
    <row r="89" spans="1:5" ht="38.25" hidden="1" outlineLevel="2">
      <c r="A89" s="45"/>
      <c r="B89" s="212" t="s">
        <v>179</v>
      </c>
      <c r="C89" s="240">
        <v>1411.6</v>
      </c>
      <c r="D89" s="240"/>
      <c r="E89" s="240">
        <f t="shared" si="5"/>
        <v>1411.6</v>
      </c>
    </row>
    <row r="90" spans="1:5" ht="38.25" hidden="1" outlineLevel="2">
      <c r="A90" s="45"/>
      <c r="B90" s="56" t="s">
        <v>180</v>
      </c>
      <c r="C90" s="240">
        <v>417.8</v>
      </c>
      <c r="D90" s="240"/>
      <c r="E90" s="240">
        <f t="shared" si="5"/>
        <v>417.8</v>
      </c>
    </row>
    <row r="91" spans="1:5" ht="38.25" hidden="1" outlineLevel="2">
      <c r="A91" s="45"/>
      <c r="B91" s="55" t="s">
        <v>181</v>
      </c>
      <c r="C91" s="240">
        <v>2414.8</v>
      </c>
      <c r="D91" s="240"/>
      <c r="E91" s="240">
        <f t="shared" si="5"/>
        <v>2414.8</v>
      </c>
    </row>
    <row r="92" spans="1:5" ht="51" hidden="1" outlineLevel="2">
      <c r="A92" s="45"/>
      <c r="B92" s="55" t="s">
        <v>664</v>
      </c>
      <c r="C92" s="257">
        <v>0.4</v>
      </c>
      <c r="D92" s="257"/>
      <c r="E92" s="240">
        <f t="shared" si="5"/>
        <v>0.4</v>
      </c>
    </row>
    <row r="93" spans="1:5" ht="63.75" hidden="1" outlineLevel="2">
      <c r="A93" s="45"/>
      <c r="B93" s="213" t="s">
        <v>665</v>
      </c>
      <c r="C93" s="240">
        <v>2721.5</v>
      </c>
      <c r="D93" s="240"/>
      <c r="E93" s="240">
        <f t="shared" si="5"/>
        <v>2721.5</v>
      </c>
    </row>
    <row r="94" spans="1:5" ht="63.75" hidden="1" outlineLevel="2">
      <c r="A94" s="45"/>
      <c r="B94" s="56" t="s">
        <v>666</v>
      </c>
      <c r="C94" s="240">
        <v>131</v>
      </c>
      <c r="D94" s="240"/>
      <c r="E94" s="240">
        <f t="shared" si="5"/>
        <v>131</v>
      </c>
    </row>
    <row r="95" spans="1:5" ht="25.5" hidden="1" outlineLevel="2">
      <c r="A95" s="45"/>
      <c r="B95" s="56" t="s">
        <v>667</v>
      </c>
      <c r="C95" s="240">
        <v>3225.7</v>
      </c>
      <c r="D95" s="240"/>
      <c r="E95" s="240">
        <f t="shared" si="5"/>
        <v>3225.7</v>
      </c>
    </row>
    <row r="96" spans="1:5" ht="25.5" hidden="1" outlineLevel="2">
      <c r="A96" s="45"/>
      <c r="B96" s="57" t="s">
        <v>668</v>
      </c>
      <c r="C96" s="240">
        <v>6</v>
      </c>
      <c r="D96" s="240"/>
      <c r="E96" s="240">
        <f t="shared" si="5"/>
        <v>6</v>
      </c>
    </row>
    <row r="97" spans="1:5" ht="38.25" hidden="1" outlineLevel="2">
      <c r="A97" s="45"/>
      <c r="B97" s="56" t="s">
        <v>669</v>
      </c>
      <c r="C97" s="240">
        <v>2303.7</v>
      </c>
      <c r="D97" s="240"/>
      <c r="E97" s="240">
        <f t="shared" si="5"/>
        <v>2303.7</v>
      </c>
    </row>
    <row r="98" spans="1:5" s="59" customFormat="1" ht="25.5" hidden="1" outlineLevel="2">
      <c r="A98" s="45"/>
      <c r="B98" s="56" t="s">
        <v>670</v>
      </c>
      <c r="C98" s="240">
        <v>3410.4</v>
      </c>
      <c r="D98" s="240"/>
      <c r="E98" s="240">
        <f t="shared" si="5"/>
        <v>3410.4</v>
      </c>
    </row>
    <row r="99" spans="1:5" ht="25.5" hidden="1" outlineLevel="2">
      <c r="A99" s="45"/>
      <c r="B99" s="55" t="s">
        <v>671</v>
      </c>
      <c r="C99" s="240">
        <v>4.4</v>
      </c>
      <c r="D99" s="240"/>
      <c r="E99" s="240">
        <f t="shared" si="5"/>
        <v>4.4</v>
      </c>
    </row>
    <row r="100" spans="1:5" ht="51" hidden="1" outlineLevel="3">
      <c r="A100" s="45"/>
      <c r="B100" s="55" t="s">
        <v>672</v>
      </c>
      <c r="C100" s="240">
        <f>29.4-29.4</f>
        <v>0</v>
      </c>
      <c r="D100" s="240"/>
      <c r="E100" s="240">
        <f t="shared" si="5"/>
        <v>0</v>
      </c>
    </row>
    <row r="101" spans="1:5" ht="51" hidden="1" outlineLevel="3">
      <c r="A101" s="45"/>
      <c r="B101" s="60" t="s">
        <v>685</v>
      </c>
      <c r="C101" s="240">
        <f>23.3-23.3</f>
        <v>0</v>
      </c>
      <c r="D101" s="240"/>
      <c r="E101" s="240">
        <f t="shared" si="5"/>
        <v>0</v>
      </c>
    </row>
    <row r="102" spans="1:5" ht="51" hidden="1" outlineLevel="2">
      <c r="A102" s="45"/>
      <c r="B102" s="60" t="s">
        <v>707</v>
      </c>
      <c r="C102" s="240">
        <v>58.2</v>
      </c>
      <c r="D102" s="240"/>
      <c r="E102" s="240">
        <f t="shared" si="5"/>
        <v>58.2</v>
      </c>
    </row>
    <row r="103" spans="1:5" ht="38.25" hidden="1" outlineLevel="2">
      <c r="A103" s="45"/>
      <c r="B103" s="60" t="s">
        <v>708</v>
      </c>
      <c r="C103" s="240">
        <v>254</v>
      </c>
      <c r="D103" s="240"/>
      <c r="E103" s="240">
        <f t="shared" si="5"/>
        <v>254</v>
      </c>
    </row>
    <row r="104" spans="1:5" ht="51" hidden="1" outlineLevel="2">
      <c r="A104" s="45" t="s">
        <v>709</v>
      </c>
      <c r="B104" s="61" t="s">
        <v>710</v>
      </c>
      <c r="C104" s="240">
        <v>5370.3</v>
      </c>
      <c r="D104" s="240"/>
      <c r="E104" s="240">
        <f t="shared" si="5"/>
        <v>5370.3</v>
      </c>
    </row>
    <row r="105" spans="1:5" ht="51" hidden="1" outlineLevel="3">
      <c r="A105" s="45" t="s">
        <v>711</v>
      </c>
      <c r="B105" s="53" t="s">
        <v>686</v>
      </c>
      <c r="C105" s="238"/>
      <c r="D105" s="238"/>
      <c r="E105" s="238"/>
    </row>
    <row r="106" spans="1:5" ht="51" hidden="1" outlineLevel="2">
      <c r="A106" s="45" t="s">
        <v>507</v>
      </c>
      <c r="B106" s="62" t="s">
        <v>713</v>
      </c>
      <c r="C106" s="187">
        <v>1285.1</v>
      </c>
      <c r="D106" s="187"/>
      <c r="E106" s="187">
        <f>SUM(C106:D106)</f>
        <v>1285.1</v>
      </c>
    </row>
    <row r="107" spans="1:5" ht="12.75" hidden="1" outlineLevel="2">
      <c r="A107" s="45" t="s">
        <v>714</v>
      </c>
      <c r="B107" s="62" t="s">
        <v>715</v>
      </c>
      <c r="C107" s="238">
        <f>C108</f>
        <v>1035.3999999999999</v>
      </c>
      <c r="D107" s="238">
        <f>D108</f>
        <v>0</v>
      </c>
      <c r="E107" s="238">
        <f>E108</f>
        <v>1035.3999999999999</v>
      </c>
    </row>
    <row r="108" spans="1:5" ht="12.75" hidden="1" outlineLevel="2">
      <c r="A108" s="45" t="s">
        <v>716</v>
      </c>
      <c r="B108" s="62" t="s">
        <v>717</v>
      </c>
      <c r="C108" s="238">
        <f>SUM(C109:C110)</f>
        <v>1035.3999999999999</v>
      </c>
      <c r="D108" s="238">
        <f>SUM(D109:D110)</f>
        <v>0</v>
      </c>
      <c r="E108" s="238">
        <f>SUM(E109:E110)</f>
        <v>1035.3999999999999</v>
      </c>
    </row>
    <row r="109" spans="1:5" ht="38.25" hidden="1" outlineLevel="2">
      <c r="A109" s="243"/>
      <c r="B109" s="62" t="s">
        <v>718</v>
      </c>
      <c r="C109" s="238">
        <v>830.8</v>
      </c>
      <c r="D109" s="238"/>
      <c r="E109" s="238">
        <f>SUM(C109:D109)</f>
        <v>830.8</v>
      </c>
    </row>
    <row r="110" spans="1:5" ht="25.5" hidden="1" outlineLevel="2">
      <c r="A110" s="243"/>
      <c r="B110" s="62" t="s">
        <v>687</v>
      </c>
      <c r="C110" s="176">
        <v>204.6</v>
      </c>
      <c r="D110" s="176"/>
      <c r="E110" s="238">
        <f>SUM(C110:D110)</f>
        <v>204.6</v>
      </c>
    </row>
    <row r="111" spans="1:5" s="42" customFormat="1" ht="12.75" hidden="1" outlineLevel="2" collapsed="1">
      <c r="A111" s="260" t="s">
        <v>719</v>
      </c>
      <c r="B111" s="63" t="s">
        <v>720</v>
      </c>
      <c r="C111" s="185">
        <f>C112+C113+C114</f>
        <v>0</v>
      </c>
      <c r="D111" s="185">
        <f>D112+D113+D114</f>
        <v>0</v>
      </c>
      <c r="E111" s="185">
        <f>E112+E113+E114</f>
        <v>0</v>
      </c>
    </row>
    <row r="112" spans="1:5" ht="38.25" hidden="1" outlineLevel="2">
      <c r="A112" s="261" t="s">
        <v>721</v>
      </c>
      <c r="B112" s="53" t="s">
        <v>722</v>
      </c>
      <c r="C112" s="186"/>
      <c r="D112" s="186"/>
      <c r="E112" s="186"/>
    </row>
    <row r="113" spans="1:5" ht="25.5" hidden="1" outlineLevel="2">
      <c r="A113" s="261" t="s">
        <v>723</v>
      </c>
      <c r="B113" s="53" t="s">
        <v>724</v>
      </c>
      <c r="C113" s="186"/>
      <c r="D113" s="186"/>
      <c r="E113" s="186"/>
    </row>
    <row r="114" spans="1:5" ht="12.75" hidden="1" outlineLevel="2">
      <c r="A114" s="262"/>
      <c r="B114" s="43"/>
      <c r="C114" s="186"/>
      <c r="D114" s="186"/>
      <c r="E114" s="186"/>
    </row>
    <row r="115" spans="1:5" ht="12.75" hidden="1" outlineLevel="1">
      <c r="A115" s="263"/>
      <c r="B115" s="64" t="s">
        <v>725</v>
      </c>
      <c r="C115" s="188">
        <f>C61+C12</f>
        <v>445925</v>
      </c>
      <c r="D115" s="188">
        <f>D61+D12</f>
        <v>0</v>
      </c>
      <c r="E115" s="188">
        <f>E61+E12</f>
        <v>445925</v>
      </c>
    </row>
    <row r="116" ht="12.75" collapsed="1">
      <c r="A116" s="65"/>
    </row>
    <row r="118" ht="12.75">
      <c r="C118" s="65"/>
    </row>
    <row r="119" ht="12.75">
      <c r="C119" s="66"/>
    </row>
    <row r="120" ht="12.75">
      <c r="C120" s="66"/>
    </row>
    <row r="121" ht="12.75">
      <c r="C121" s="66"/>
    </row>
    <row r="122" ht="12.75">
      <c r="C122" s="65"/>
    </row>
  </sheetData>
  <sheetProtection/>
  <mergeCells count="1">
    <mergeCell ref="A8:E8"/>
  </mergeCells>
  <printOptions/>
  <pageMargins left="0.984251968503937" right="0.4724409448818898" top="0.5118110236220472" bottom="0.5118110236220472" header="0.5118110236220472" footer="0.2362204724409449"/>
  <pageSetup firstPageNumber="2" useFirstPageNumber="1" fitToHeight="0" horizontalDpi="600" verticalDpi="600" orientation="portrait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view="pageBreakPreview" zoomScaleSheetLayoutView="100" zoomScalePageLayoutView="0" workbookViewId="0" topLeftCell="A105">
      <selection activeCell="A1" sqref="A1:IV104"/>
    </sheetView>
  </sheetViews>
  <sheetFormatPr defaultColWidth="9.00390625" defaultRowHeight="12.75" outlineLevelRow="3"/>
  <cols>
    <col min="1" max="1" width="21.875" style="32" customWidth="1"/>
    <col min="2" max="2" width="35.00390625" style="33" customWidth="1"/>
    <col min="3" max="3" width="13.75390625" style="36" customWidth="1"/>
    <col min="4" max="4" width="12.00390625" style="51" customWidth="1"/>
    <col min="5" max="6" width="13.625" style="38" customWidth="1"/>
    <col min="7" max="7" width="12.625" style="38" customWidth="1"/>
    <col min="8" max="8" width="13.625" style="38" customWidth="1"/>
    <col min="9" max="9" width="10.625" style="226" customWidth="1"/>
    <col min="10" max="16384" width="9.125" style="36" customWidth="1"/>
  </cols>
  <sheetData>
    <row r="1" spans="3:8" ht="13.5" customHeight="1" hidden="1" outlineLevel="1">
      <c r="C1" s="37"/>
      <c r="D1" s="37"/>
      <c r="E1" s="37"/>
      <c r="F1" s="37"/>
      <c r="G1" s="81" t="s">
        <v>526</v>
      </c>
      <c r="H1" s="37"/>
    </row>
    <row r="2" spans="3:8" ht="12.75" customHeight="1" hidden="1" outlineLevel="1">
      <c r="C2" s="37"/>
      <c r="D2" s="37"/>
      <c r="E2" s="37"/>
      <c r="F2" s="37"/>
      <c r="G2" s="169" t="s">
        <v>554</v>
      </c>
      <c r="H2" s="37"/>
    </row>
    <row r="3" spans="3:8" ht="12.75" customHeight="1" hidden="1" outlineLevel="1">
      <c r="C3" s="37"/>
      <c r="D3" s="37"/>
      <c r="E3" s="37"/>
      <c r="F3" s="37"/>
      <c r="G3" s="169" t="s">
        <v>599</v>
      </c>
      <c r="H3" s="37"/>
    </row>
    <row r="4" spans="3:4" ht="12.75" hidden="1" outlineLevel="1">
      <c r="C4" s="34"/>
      <c r="D4" s="254"/>
    </row>
    <row r="5" spans="1:8" ht="41.25" customHeight="1" hidden="1" outlineLevel="1">
      <c r="A5" s="275" t="s">
        <v>525</v>
      </c>
      <c r="B5" s="275"/>
      <c r="C5" s="275"/>
      <c r="D5" s="275"/>
      <c r="E5" s="275"/>
      <c r="F5" s="275"/>
      <c r="G5" s="275"/>
      <c r="H5" s="275"/>
    </row>
    <row r="6" ht="12.75" hidden="1" outlineLevel="1"/>
    <row r="7" spans="1:9" ht="92.25" customHeight="1" hidden="1" outlineLevel="1">
      <c r="A7" s="67" t="s">
        <v>399</v>
      </c>
      <c r="B7" s="192" t="s">
        <v>400</v>
      </c>
      <c r="C7" s="251" t="s">
        <v>612</v>
      </c>
      <c r="D7" s="40" t="s">
        <v>522</v>
      </c>
      <c r="E7" s="40" t="s">
        <v>890</v>
      </c>
      <c r="F7" s="251" t="s">
        <v>613</v>
      </c>
      <c r="G7" s="40" t="s">
        <v>522</v>
      </c>
      <c r="H7" s="40" t="s">
        <v>891</v>
      </c>
      <c r="I7" s="224"/>
    </row>
    <row r="8" spans="1:9" s="42" customFormat="1" ht="12.75" hidden="1" outlineLevel="1">
      <c r="A8" s="39">
        <v>1</v>
      </c>
      <c r="B8" s="41">
        <v>2</v>
      </c>
      <c r="C8" s="40">
        <v>3</v>
      </c>
      <c r="D8" s="41">
        <v>4</v>
      </c>
      <c r="E8" s="40">
        <v>5</v>
      </c>
      <c r="F8" s="41">
        <v>6</v>
      </c>
      <c r="G8" s="40">
        <v>7</v>
      </c>
      <c r="H8" s="41">
        <v>8</v>
      </c>
      <c r="I8" s="226"/>
    </row>
    <row r="9" spans="1:8" ht="25.5" hidden="1" outlineLevel="1">
      <c r="A9" s="43" t="s">
        <v>401</v>
      </c>
      <c r="B9" s="68" t="s">
        <v>402</v>
      </c>
      <c r="C9" s="72">
        <f aca="true" t="shared" si="0" ref="C9:H9">C10+C22+C29+C32+C38+C46+C40+C25+C16+C43</f>
        <v>72280</v>
      </c>
      <c r="D9" s="72">
        <f t="shared" si="0"/>
        <v>0</v>
      </c>
      <c r="E9" s="72">
        <f t="shared" si="0"/>
        <v>72280</v>
      </c>
      <c r="F9" s="72">
        <f t="shared" si="0"/>
        <v>74854</v>
      </c>
      <c r="G9" s="72">
        <f t="shared" si="0"/>
        <v>0</v>
      </c>
      <c r="H9" s="72">
        <f t="shared" si="0"/>
        <v>74854</v>
      </c>
    </row>
    <row r="10" spans="1:9" s="44" customFormat="1" ht="12.75" hidden="1" outlineLevel="2">
      <c r="A10" s="43" t="s">
        <v>403</v>
      </c>
      <c r="B10" s="68" t="s">
        <v>404</v>
      </c>
      <c r="C10" s="72">
        <f aca="true" t="shared" si="1" ref="C10:H10">C11</f>
        <v>44075</v>
      </c>
      <c r="D10" s="72">
        <f t="shared" si="1"/>
        <v>0</v>
      </c>
      <c r="E10" s="72">
        <f t="shared" si="1"/>
        <v>44075</v>
      </c>
      <c r="F10" s="72">
        <f t="shared" si="1"/>
        <v>46940</v>
      </c>
      <c r="G10" s="72">
        <f t="shared" si="1"/>
        <v>0</v>
      </c>
      <c r="H10" s="72">
        <f t="shared" si="1"/>
        <v>46940</v>
      </c>
      <c r="I10" s="226"/>
    </row>
    <row r="11" spans="1:9" s="44" customFormat="1" ht="12.75" hidden="1" outlineLevel="2">
      <c r="A11" s="43" t="s">
        <v>865</v>
      </c>
      <c r="B11" s="68" t="s">
        <v>406</v>
      </c>
      <c r="C11" s="72">
        <f aca="true" t="shared" si="2" ref="C11:H11">C12+C13+C14+C15</f>
        <v>44075</v>
      </c>
      <c r="D11" s="72">
        <f t="shared" si="2"/>
        <v>0</v>
      </c>
      <c r="E11" s="72">
        <f t="shared" si="2"/>
        <v>44075</v>
      </c>
      <c r="F11" s="72">
        <f t="shared" si="2"/>
        <v>46940</v>
      </c>
      <c r="G11" s="72">
        <f t="shared" si="2"/>
        <v>0</v>
      </c>
      <c r="H11" s="72">
        <f t="shared" si="2"/>
        <v>46940</v>
      </c>
      <c r="I11" s="226"/>
    </row>
    <row r="12" spans="1:9" s="44" customFormat="1" ht="102" hidden="1" outlineLevel="2">
      <c r="A12" s="45" t="s">
        <v>407</v>
      </c>
      <c r="B12" s="69" t="s">
        <v>408</v>
      </c>
      <c r="C12" s="72">
        <v>43693</v>
      </c>
      <c r="D12" s="72"/>
      <c r="E12" s="72">
        <f>SUM(C12:D12)</f>
        <v>43693</v>
      </c>
      <c r="F12" s="72">
        <v>46533</v>
      </c>
      <c r="G12" s="72"/>
      <c r="H12" s="72">
        <f>SUM(F12:G12)</f>
        <v>46533</v>
      </c>
      <c r="I12" s="226"/>
    </row>
    <row r="13" spans="1:9" s="44" customFormat="1" ht="140.25" hidden="1" outlineLevel="2">
      <c r="A13" s="45" t="s">
        <v>409</v>
      </c>
      <c r="B13" s="70" t="s">
        <v>410</v>
      </c>
      <c r="C13" s="72">
        <v>148</v>
      </c>
      <c r="D13" s="72"/>
      <c r="E13" s="72">
        <f>SUM(C13:D13)</f>
        <v>148</v>
      </c>
      <c r="F13" s="72">
        <v>158</v>
      </c>
      <c r="G13" s="72"/>
      <c r="H13" s="72">
        <f>SUM(F13:G13)</f>
        <v>158</v>
      </c>
      <c r="I13" s="226"/>
    </row>
    <row r="14" spans="1:9" s="44" customFormat="1" ht="63.75" hidden="1" outlineLevel="2">
      <c r="A14" s="45" t="s">
        <v>411</v>
      </c>
      <c r="B14" s="68" t="s">
        <v>412</v>
      </c>
      <c r="C14" s="72">
        <v>187</v>
      </c>
      <c r="D14" s="72"/>
      <c r="E14" s="72">
        <f>SUM(C14:D14)</f>
        <v>187</v>
      </c>
      <c r="F14" s="72">
        <v>199</v>
      </c>
      <c r="G14" s="72"/>
      <c r="H14" s="72">
        <f>SUM(F14:G14)</f>
        <v>199</v>
      </c>
      <c r="I14" s="226"/>
    </row>
    <row r="15" spans="1:8" ht="114.75" hidden="1" outlineLevel="2">
      <c r="A15" s="45" t="s">
        <v>413</v>
      </c>
      <c r="B15" s="70" t="s">
        <v>414</v>
      </c>
      <c r="C15" s="171">
        <v>47</v>
      </c>
      <c r="D15" s="171"/>
      <c r="E15" s="72">
        <f>SUM(C15:D15)</f>
        <v>47</v>
      </c>
      <c r="F15" s="171">
        <v>50</v>
      </c>
      <c r="G15" s="171"/>
      <c r="H15" s="72">
        <f>SUM(F15:G15)</f>
        <v>50</v>
      </c>
    </row>
    <row r="16" spans="1:8" ht="51" hidden="1" outlineLevel="2">
      <c r="A16" s="45" t="s">
        <v>415</v>
      </c>
      <c r="B16" s="193" t="s">
        <v>416</v>
      </c>
      <c r="C16" s="172">
        <f aca="true" t="shared" si="3" ref="C16:H16">C17</f>
        <v>486</v>
      </c>
      <c r="D16" s="172">
        <f t="shared" si="3"/>
        <v>0</v>
      </c>
      <c r="E16" s="172">
        <f t="shared" si="3"/>
        <v>486</v>
      </c>
      <c r="F16" s="172">
        <f t="shared" si="3"/>
        <v>486</v>
      </c>
      <c r="G16" s="172">
        <f t="shared" si="3"/>
        <v>0</v>
      </c>
      <c r="H16" s="172">
        <f t="shared" si="3"/>
        <v>486</v>
      </c>
    </row>
    <row r="17" spans="1:8" ht="38.25" hidden="1" outlineLevel="2">
      <c r="A17" s="45" t="s">
        <v>417</v>
      </c>
      <c r="B17" s="193" t="s">
        <v>418</v>
      </c>
      <c r="C17" s="172">
        <f aca="true" t="shared" si="4" ref="C17:H17">C18+C20+C21+C19</f>
        <v>486</v>
      </c>
      <c r="D17" s="172">
        <f t="shared" si="4"/>
        <v>0</v>
      </c>
      <c r="E17" s="172">
        <f t="shared" si="4"/>
        <v>486</v>
      </c>
      <c r="F17" s="172">
        <f t="shared" si="4"/>
        <v>486</v>
      </c>
      <c r="G17" s="172">
        <f t="shared" si="4"/>
        <v>0</v>
      </c>
      <c r="H17" s="172">
        <f t="shared" si="4"/>
        <v>486</v>
      </c>
    </row>
    <row r="18" spans="1:8" ht="89.25" hidden="1" outlineLevel="2">
      <c r="A18" s="45" t="s">
        <v>23</v>
      </c>
      <c r="B18" s="193" t="s">
        <v>24</v>
      </c>
      <c r="C18" s="172">
        <v>169</v>
      </c>
      <c r="D18" s="172"/>
      <c r="E18" s="72">
        <f>SUM(C18:D18)</f>
        <v>169</v>
      </c>
      <c r="F18" s="172">
        <v>169</v>
      </c>
      <c r="G18" s="172"/>
      <c r="H18" s="172">
        <f>SUM(F18:G18)</f>
        <v>169</v>
      </c>
    </row>
    <row r="19" spans="1:8" ht="114.75" hidden="1" outlineLevel="2">
      <c r="A19" s="45" t="s">
        <v>25</v>
      </c>
      <c r="B19" s="193" t="s">
        <v>26</v>
      </c>
      <c r="C19" s="172">
        <v>4</v>
      </c>
      <c r="D19" s="172"/>
      <c r="E19" s="72">
        <f>SUM(C19:D19)</f>
        <v>4</v>
      </c>
      <c r="F19" s="172">
        <v>4</v>
      </c>
      <c r="G19" s="172"/>
      <c r="H19" s="172">
        <f>SUM(F19:G19)</f>
        <v>4</v>
      </c>
    </row>
    <row r="20" spans="1:8" ht="102" hidden="1" outlineLevel="2">
      <c r="A20" s="45" t="s">
        <v>27</v>
      </c>
      <c r="B20" s="193" t="s">
        <v>28</v>
      </c>
      <c r="C20" s="172">
        <v>313</v>
      </c>
      <c r="D20" s="172"/>
      <c r="E20" s="72">
        <f>SUM(C20:D20)</f>
        <v>313</v>
      </c>
      <c r="F20" s="172">
        <v>313</v>
      </c>
      <c r="G20" s="172"/>
      <c r="H20" s="172">
        <f>SUM(F20:G20)</f>
        <v>313</v>
      </c>
    </row>
    <row r="21" spans="1:8" ht="12.75" hidden="1" outlineLevel="2">
      <c r="A21" s="71"/>
      <c r="B21" s="193"/>
      <c r="C21" s="171"/>
      <c r="D21" s="171"/>
      <c r="E21" s="171"/>
      <c r="F21" s="171"/>
      <c r="G21" s="171"/>
      <c r="H21" s="171"/>
    </row>
    <row r="22" spans="1:9" s="44" customFormat="1" ht="12.75" hidden="1" outlineLevel="2">
      <c r="A22" s="43" t="s">
        <v>29</v>
      </c>
      <c r="B22" s="68" t="s">
        <v>30</v>
      </c>
      <c r="C22" s="72">
        <f>C23</f>
        <v>8794</v>
      </c>
      <c r="D22" s="72">
        <f>D23</f>
        <v>0</v>
      </c>
      <c r="E22" s="72">
        <f>E23+E24</f>
        <v>8794</v>
      </c>
      <c r="F22" s="72">
        <f>F23+F24</f>
        <v>8794</v>
      </c>
      <c r="G22" s="72">
        <f>G23+G24</f>
        <v>0</v>
      </c>
      <c r="H22" s="72">
        <f>H23+H24</f>
        <v>8794</v>
      </c>
      <c r="I22" s="226"/>
    </row>
    <row r="23" spans="1:9" s="44" customFormat="1" ht="25.5" hidden="1" outlineLevel="2">
      <c r="A23" s="43" t="s">
        <v>872</v>
      </c>
      <c r="B23" s="193" t="s">
        <v>873</v>
      </c>
      <c r="C23" s="72">
        <v>8794</v>
      </c>
      <c r="D23" s="72"/>
      <c r="E23" s="72">
        <f>SUM(C23:D23)</f>
        <v>8794</v>
      </c>
      <c r="F23" s="72">
        <v>2199</v>
      </c>
      <c r="G23" s="72"/>
      <c r="H23" s="72">
        <f>SUM(F23:G23)</f>
        <v>2199</v>
      </c>
      <c r="I23" s="226"/>
    </row>
    <row r="24" spans="1:9" s="44" customFormat="1" ht="51" hidden="1" outlineLevel="2">
      <c r="A24" s="43" t="s">
        <v>866</v>
      </c>
      <c r="B24" s="193" t="s">
        <v>867</v>
      </c>
      <c r="C24" s="72">
        <v>0</v>
      </c>
      <c r="D24" s="72"/>
      <c r="E24" s="72">
        <f>SUM(C24:D24)</f>
        <v>0</v>
      </c>
      <c r="F24" s="72">
        <v>6595</v>
      </c>
      <c r="G24" s="72"/>
      <c r="H24" s="72">
        <f>SUM(F24:G24)</f>
        <v>6595</v>
      </c>
      <c r="I24" s="226"/>
    </row>
    <row r="25" spans="1:9" s="44" customFormat="1" ht="12.75" hidden="1" outlineLevel="2">
      <c r="A25" s="43" t="s">
        <v>874</v>
      </c>
      <c r="B25" s="68" t="s">
        <v>875</v>
      </c>
      <c r="C25" s="72">
        <f aca="true" t="shared" si="5" ref="C25:H25">C26</f>
        <v>5880</v>
      </c>
      <c r="D25" s="72">
        <f t="shared" si="5"/>
        <v>0</v>
      </c>
      <c r="E25" s="72">
        <f t="shared" si="5"/>
        <v>5880</v>
      </c>
      <c r="F25" s="72">
        <f t="shared" si="5"/>
        <v>5880</v>
      </c>
      <c r="G25" s="72">
        <f t="shared" si="5"/>
        <v>0</v>
      </c>
      <c r="H25" s="72">
        <f t="shared" si="5"/>
        <v>5880</v>
      </c>
      <c r="I25" s="226"/>
    </row>
    <row r="26" spans="1:9" s="44" customFormat="1" ht="12.75" hidden="1" outlineLevel="2">
      <c r="A26" s="43" t="s">
        <v>876</v>
      </c>
      <c r="B26" s="193" t="s">
        <v>877</v>
      </c>
      <c r="C26" s="171">
        <f aca="true" t="shared" si="6" ref="C26:H26">SUM(C27:C28)</f>
        <v>5880</v>
      </c>
      <c r="D26" s="171">
        <f t="shared" si="6"/>
        <v>0</v>
      </c>
      <c r="E26" s="171">
        <f t="shared" si="6"/>
        <v>5880</v>
      </c>
      <c r="F26" s="171">
        <f t="shared" si="6"/>
        <v>5880</v>
      </c>
      <c r="G26" s="171">
        <f t="shared" si="6"/>
        <v>0</v>
      </c>
      <c r="H26" s="171">
        <f t="shared" si="6"/>
        <v>5880</v>
      </c>
      <c r="I26" s="226"/>
    </row>
    <row r="27" spans="1:9" s="44" customFormat="1" ht="12.75" hidden="1" outlineLevel="2">
      <c r="A27" s="43" t="s">
        <v>878</v>
      </c>
      <c r="B27" s="193" t="s">
        <v>879</v>
      </c>
      <c r="C27" s="72">
        <v>395</v>
      </c>
      <c r="D27" s="72"/>
      <c r="E27" s="72">
        <f>SUM(C27:D27)</f>
        <v>395</v>
      </c>
      <c r="F27" s="72">
        <v>395</v>
      </c>
      <c r="G27" s="72"/>
      <c r="H27" s="72">
        <f>SUM(F27:G27)</f>
        <v>395</v>
      </c>
      <c r="I27" s="226"/>
    </row>
    <row r="28" spans="1:9" s="44" customFormat="1" ht="12.75" hidden="1" outlineLevel="2">
      <c r="A28" s="43" t="s">
        <v>880</v>
      </c>
      <c r="B28" s="193" t="s">
        <v>881</v>
      </c>
      <c r="C28" s="72">
        <v>5485</v>
      </c>
      <c r="D28" s="72"/>
      <c r="E28" s="72">
        <f>SUM(C28:D28)</f>
        <v>5485</v>
      </c>
      <c r="F28" s="72">
        <v>5485</v>
      </c>
      <c r="G28" s="72"/>
      <c r="H28" s="72">
        <f>SUM(F28:G28)</f>
        <v>5485</v>
      </c>
      <c r="I28" s="226"/>
    </row>
    <row r="29" spans="1:9" s="44" customFormat="1" ht="12.75" hidden="1" outlineLevel="2">
      <c r="A29" s="43" t="s">
        <v>882</v>
      </c>
      <c r="B29" s="68" t="s">
        <v>883</v>
      </c>
      <c r="C29" s="72">
        <f aca="true" t="shared" si="7" ref="C29:E30">C30</f>
        <v>3071</v>
      </c>
      <c r="D29" s="72">
        <f t="shared" si="7"/>
        <v>0</v>
      </c>
      <c r="E29" s="72">
        <f t="shared" si="7"/>
        <v>3071</v>
      </c>
      <c r="F29" s="72">
        <f aca="true" t="shared" si="8" ref="F29:H30">F30</f>
        <v>3071</v>
      </c>
      <c r="G29" s="72">
        <f t="shared" si="8"/>
        <v>0</v>
      </c>
      <c r="H29" s="72">
        <f t="shared" si="8"/>
        <v>3071</v>
      </c>
      <c r="I29" s="226"/>
    </row>
    <row r="30" spans="1:9" s="44" customFormat="1" ht="38.25" hidden="1" outlineLevel="2">
      <c r="A30" s="43" t="s">
        <v>884</v>
      </c>
      <c r="B30" s="68" t="s">
        <v>885</v>
      </c>
      <c r="C30" s="72">
        <f t="shared" si="7"/>
        <v>3071</v>
      </c>
      <c r="D30" s="72">
        <f t="shared" si="7"/>
        <v>0</v>
      </c>
      <c r="E30" s="72">
        <f t="shared" si="7"/>
        <v>3071</v>
      </c>
      <c r="F30" s="72">
        <f t="shared" si="8"/>
        <v>3071</v>
      </c>
      <c r="G30" s="72">
        <f t="shared" si="8"/>
        <v>0</v>
      </c>
      <c r="H30" s="72">
        <f t="shared" si="8"/>
        <v>3071</v>
      </c>
      <c r="I30" s="226"/>
    </row>
    <row r="31" spans="1:9" s="44" customFormat="1" ht="63.75" hidden="1" outlineLevel="2">
      <c r="A31" s="43" t="s">
        <v>886</v>
      </c>
      <c r="B31" s="68" t="s">
        <v>887</v>
      </c>
      <c r="C31" s="72">
        <v>3071</v>
      </c>
      <c r="D31" s="72"/>
      <c r="E31" s="72">
        <f>SUM(C31:D31)</f>
        <v>3071</v>
      </c>
      <c r="F31" s="72">
        <v>3071</v>
      </c>
      <c r="G31" s="72"/>
      <c r="H31" s="72">
        <f>SUM(F31:G31)</f>
        <v>3071</v>
      </c>
      <c r="I31" s="226"/>
    </row>
    <row r="32" spans="1:9" s="44" customFormat="1" ht="54.75" customHeight="1" hidden="1" outlineLevel="1" collapsed="1">
      <c r="A32" s="43" t="s">
        <v>888</v>
      </c>
      <c r="B32" s="68" t="s">
        <v>856</v>
      </c>
      <c r="C32" s="72">
        <f aca="true" t="shared" si="9" ref="C32:H32">C33+C37</f>
        <v>2228</v>
      </c>
      <c r="D32" s="72">
        <f t="shared" si="9"/>
        <v>0</v>
      </c>
      <c r="E32" s="72">
        <f t="shared" si="9"/>
        <v>2228</v>
      </c>
      <c r="F32" s="72">
        <f t="shared" si="9"/>
        <v>2289</v>
      </c>
      <c r="G32" s="72">
        <f t="shared" si="9"/>
        <v>0</v>
      </c>
      <c r="H32" s="72">
        <f t="shared" si="9"/>
        <v>2289</v>
      </c>
      <c r="I32" s="226"/>
    </row>
    <row r="33" spans="1:9" s="44" customFormat="1" ht="119.25" customHeight="1" hidden="1" outlineLevel="1">
      <c r="A33" s="43" t="s">
        <v>857</v>
      </c>
      <c r="B33" s="69" t="s">
        <v>636</v>
      </c>
      <c r="C33" s="72">
        <f aca="true" t="shared" si="10" ref="C33:H33">C34+C36+C35</f>
        <v>1928</v>
      </c>
      <c r="D33" s="72">
        <f t="shared" si="10"/>
        <v>0</v>
      </c>
      <c r="E33" s="72">
        <f t="shared" si="10"/>
        <v>1928</v>
      </c>
      <c r="F33" s="72">
        <f t="shared" si="10"/>
        <v>1928</v>
      </c>
      <c r="G33" s="72">
        <f t="shared" si="10"/>
        <v>0</v>
      </c>
      <c r="H33" s="72">
        <f t="shared" si="10"/>
        <v>1928</v>
      </c>
      <c r="I33" s="226"/>
    </row>
    <row r="34" spans="1:9" s="44" customFormat="1" ht="93" customHeight="1" hidden="1" outlineLevel="1">
      <c r="A34" s="43" t="s">
        <v>637</v>
      </c>
      <c r="B34" s="69" t="s">
        <v>638</v>
      </c>
      <c r="C34" s="72">
        <v>971</v>
      </c>
      <c r="D34" s="72">
        <v>-895</v>
      </c>
      <c r="E34" s="72">
        <f>SUM(C34:D34)</f>
        <v>76</v>
      </c>
      <c r="F34" s="72">
        <v>971</v>
      </c>
      <c r="G34" s="72">
        <v>-895</v>
      </c>
      <c r="H34" s="72">
        <f>SUM(F34:G34)</f>
        <v>76</v>
      </c>
      <c r="I34" s="226"/>
    </row>
    <row r="35" spans="1:9" s="44" customFormat="1" ht="93.75" customHeight="1" hidden="1" outlineLevel="1">
      <c r="A35" s="43" t="s">
        <v>639</v>
      </c>
      <c r="B35" s="69" t="s">
        <v>640</v>
      </c>
      <c r="C35" s="72">
        <v>76</v>
      </c>
      <c r="D35" s="72">
        <v>895</v>
      </c>
      <c r="E35" s="72">
        <f>SUM(C35:D35)</f>
        <v>971</v>
      </c>
      <c r="F35" s="72">
        <v>76</v>
      </c>
      <c r="G35" s="72">
        <v>895</v>
      </c>
      <c r="H35" s="72">
        <f>SUM(F35:G35)</f>
        <v>971</v>
      </c>
      <c r="I35" s="226"/>
    </row>
    <row r="36" spans="1:9" s="44" customFormat="1" ht="51" hidden="1" outlineLevel="2">
      <c r="A36" s="43" t="s">
        <v>641</v>
      </c>
      <c r="B36" s="62" t="s">
        <v>642</v>
      </c>
      <c r="C36" s="72">
        <v>881</v>
      </c>
      <c r="D36" s="72"/>
      <c r="E36" s="72">
        <f>SUM(C36:D36)</f>
        <v>881</v>
      </c>
      <c r="F36" s="72">
        <v>881</v>
      </c>
      <c r="G36" s="72"/>
      <c r="H36" s="72">
        <f>SUM(F36:G36)</f>
        <v>881</v>
      </c>
      <c r="I36" s="226"/>
    </row>
    <row r="37" spans="1:9" s="44" customFormat="1" ht="63.75" hidden="1" outlineLevel="2">
      <c r="A37" s="43" t="s">
        <v>643</v>
      </c>
      <c r="B37" s="62" t="s">
        <v>644</v>
      </c>
      <c r="C37" s="173">
        <v>300</v>
      </c>
      <c r="D37" s="173"/>
      <c r="E37" s="72">
        <f>SUM(C37:D37)</f>
        <v>300</v>
      </c>
      <c r="F37" s="173">
        <v>361</v>
      </c>
      <c r="G37" s="173"/>
      <c r="H37" s="72">
        <f>SUM(F37:G37)</f>
        <v>361</v>
      </c>
      <c r="I37" s="226"/>
    </row>
    <row r="38" spans="1:9" s="44" customFormat="1" ht="25.5" hidden="1" outlineLevel="2">
      <c r="A38" s="43" t="s">
        <v>645</v>
      </c>
      <c r="B38" s="68" t="s">
        <v>646</v>
      </c>
      <c r="C38" s="72">
        <f aca="true" t="shared" si="11" ref="C38:H38">C39</f>
        <v>1871</v>
      </c>
      <c r="D38" s="72">
        <f t="shared" si="11"/>
        <v>0</v>
      </c>
      <c r="E38" s="72">
        <f t="shared" si="11"/>
        <v>1871</v>
      </c>
      <c r="F38" s="72">
        <f t="shared" si="11"/>
        <v>1871</v>
      </c>
      <c r="G38" s="72">
        <f t="shared" si="11"/>
        <v>0</v>
      </c>
      <c r="H38" s="72">
        <f t="shared" si="11"/>
        <v>1871</v>
      </c>
      <c r="I38" s="226"/>
    </row>
    <row r="39" spans="1:9" s="44" customFormat="1" ht="25.5" hidden="1" outlineLevel="2">
      <c r="A39" s="43" t="s">
        <v>647</v>
      </c>
      <c r="B39" s="68" t="s">
        <v>648</v>
      </c>
      <c r="C39" s="173">
        <v>1871</v>
      </c>
      <c r="D39" s="173"/>
      <c r="E39" s="173">
        <v>1871</v>
      </c>
      <c r="F39" s="173">
        <v>1871</v>
      </c>
      <c r="G39" s="173"/>
      <c r="H39" s="173">
        <f>SUM(F39:G39)</f>
        <v>1871</v>
      </c>
      <c r="I39" s="226"/>
    </row>
    <row r="40" spans="1:9" s="44" customFormat="1" ht="38.25" hidden="1" outlineLevel="2">
      <c r="A40" s="46" t="s">
        <v>649</v>
      </c>
      <c r="B40" s="78" t="s">
        <v>650</v>
      </c>
      <c r="C40" s="47">
        <f aca="true" t="shared" si="12" ref="C40:H40">C42</f>
        <v>4590</v>
      </c>
      <c r="D40" s="47">
        <f t="shared" si="12"/>
        <v>0</v>
      </c>
      <c r="E40" s="47">
        <f t="shared" si="12"/>
        <v>4590</v>
      </c>
      <c r="F40" s="47">
        <f t="shared" si="12"/>
        <v>4590</v>
      </c>
      <c r="G40" s="47">
        <f t="shared" si="12"/>
        <v>0</v>
      </c>
      <c r="H40" s="47">
        <f t="shared" si="12"/>
        <v>4590</v>
      </c>
      <c r="I40" s="226"/>
    </row>
    <row r="41" spans="1:9" s="44" customFormat="1" ht="25.5" hidden="1" outlineLevel="2">
      <c r="A41" s="46" t="s">
        <v>651</v>
      </c>
      <c r="B41" s="78" t="s">
        <v>652</v>
      </c>
      <c r="C41" s="47">
        <f aca="true" t="shared" si="13" ref="C41:H41">C42</f>
        <v>4590</v>
      </c>
      <c r="D41" s="47">
        <f t="shared" si="13"/>
        <v>0</v>
      </c>
      <c r="E41" s="47">
        <f t="shared" si="13"/>
        <v>4590</v>
      </c>
      <c r="F41" s="47">
        <f t="shared" si="13"/>
        <v>4590</v>
      </c>
      <c r="G41" s="47">
        <f t="shared" si="13"/>
        <v>0</v>
      </c>
      <c r="H41" s="47">
        <f t="shared" si="13"/>
        <v>4590</v>
      </c>
      <c r="I41" s="226"/>
    </row>
    <row r="42" spans="1:9" s="44" customFormat="1" ht="38.25" hidden="1" outlineLevel="2">
      <c r="A42" s="46" t="s">
        <v>653</v>
      </c>
      <c r="B42" s="78" t="s">
        <v>654</v>
      </c>
      <c r="C42" s="47">
        <v>4590</v>
      </c>
      <c r="D42" s="47"/>
      <c r="E42" s="72">
        <f>SUM(C42:D42)</f>
        <v>4590</v>
      </c>
      <c r="F42" s="47">
        <v>4590</v>
      </c>
      <c r="G42" s="47"/>
      <c r="H42" s="47">
        <f>SUM(F42:G42)</f>
        <v>4590</v>
      </c>
      <c r="I42" s="226"/>
    </row>
    <row r="43" spans="1:9" s="44" customFormat="1" ht="38.25" hidden="1" outlineLevel="2">
      <c r="A43" s="46" t="s">
        <v>655</v>
      </c>
      <c r="B43" s="78" t="s">
        <v>656</v>
      </c>
      <c r="C43" s="47">
        <f aca="true" t="shared" si="14" ref="C43:E44">C44</f>
        <v>478</v>
      </c>
      <c r="D43" s="47">
        <f t="shared" si="14"/>
        <v>0</v>
      </c>
      <c r="E43" s="47">
        <f t="shared" si="14"/>
        <v>478</v>
      </c>
      <c r="F43" s="47">
        <f aca="true" t="shared" si="15" ref="F43:H44">F44</f>
        <v>126</v>
      </c>
      <c r="G43" s="47">
        <f t="shared" si="15"/>
        <v>0</v>
      </c>
      <c r="H43" s="47">
        <f t="shared" si="15"/>
        <v>126</v>
      </c>
      <c r="I43" s="226"/>
    </row>
    <row r="44" spans="1:9" s="44" customFormat="1" ht="102" hidden="1" outlineLevel="2">
      <c r="A44" s="46" t="s">
        <v>657</v>
      </c>
      <c r="B44" s="78" t="s">
        <v>658</v>
      </c>
      <c r="C44" s="47">
        <f t="shared" si="14"/>
        <v>478</v>
      </c>
      <c r="D44" s="47">
        <f t="shared" si="14"/>
        <v>0</v>
      </c>
      <c r="E44" s="47">
        <f t="shared" si="14"/>
        <v>478</v>
      </c>
      <c r="F44" s="47">
        <f t="shared" si="15"/>
        <v>126</v>
      </c>
      <c r="G44" s="47">
        <f t="shared" si="15"/>
        <v>0</v>
      </c>
      <c r="H44" s="47">
        <f t="shared" si="15"/>
        <v>126</v>
      </c>
      <c r="I44" s="226"/>
    </row>
    <row r="45" spans="1:9" s="44" customFormat="1" ht="127.5" hidden="1" outlineLevel="2">
      <c r="A45" s="46" t="s">
        <v>659</v>
      </c>
      <c r="B45" s="78" t="s">
        <v>695</v>
      </c>
      <c r="C45" s="47">
        <v>478</v>
      </c>
      <c r="D45" s="47"/>
      <c r="E45" s="72">
        <f>SUM(C45:D45)</f>
        <v>478</v>
      </c>
      <c r="F45" s="72">
        <v>126</v>
      </c>
      <c r="G45" s="72"/>
      <c r="H45" s="72">
        <f>SUM(F45:G45)</f>
        <v>126</v>
      </c>
      <c r="I45" s="226"/>
    </row>
    <row r="46" spans="1:9" s="44" customFormat="1" ht="25.5" hidden="1" outlineLevel="2">
      <c r="A46" s="43" t="s">
        <v>696</v>
      </c>
      <c r="B46" s="68" t="s">
        <v>697</v>
      </c>
      <c r="C46" s="72">
        <f aca="true" t="shared" si="16" ref="C46:H46">C47+C56+C55+C51+C53+C49+C50+C54</f>
        <v>807</v>
      </c>
      <c r="D46" s="72">
        <f t="shared" si="16"/>
        <v>0</v>
      </c>
      <c r="E46" s="72">
        <f t="shared" si="16"/>
        <v>807</v>
      </c>
      <c r="F46" s="72">
        <f t="shared" si="16"/>
        <v>807</v>
      </c>
      <c r="G46" s="72">
        <f t="shared" si="16"/>
        <v>0</v>
      </c>
      <c r="H46" s="72">
        <f t="shared" si="16"/>
        <v>807</v>
      </c>
      <c r="I46" s="226"/>
    </row>
    <row r="47" spans="1:9" s="42" customFormat="1" ht="38.25" hidden="1" outlineLevel="3">
      <c r="A47" s="39" t="s">
        <v>868</v>
      </c>
      <c r="B47" s="68" t="s">
        <v>213</v>
      </c>
      <c r="C47" s="174">
        <f aca="true" t="shared" si="17" ref="C47:H47">C48</f>
        <v>0</v>
      </c>
      <c r="D47" s="174">
        <f t="shared" si="17"/>
        <v>0</v>
      </c>
      <c r="E47" s="174">
        <f t="shared" si="17"/>
        <v>0</v>
      </c>
      <c r="F47" s="174">
        <f t="shared" si="17"/>
        <v>0</v>
      </c>
      <c r="G47" s="174">
        <f t="shared" si="17"/>
        <v>0</v>
      </c>
      <c r="H47" s="174">
        <f t="shared" si="17"/>
        <v>0</v>
      </c>
      <c r="I47" s="226"/>
    </row>
    <row r="48" spans="1:8" ht="76.5" hidden="1" outlineLevel="3">
      <c r="A48" s="39" t="s">
        <v>869</v>
      </c>
      <c r="B48" s="68" t="s">
        <v>216</v>
      </c>
      <c r="C48" s="72"/>
      <c r="D48" s="72"/>
      <c r="E48" s="72"/>
      <c r="F48" s="72"/>
      <c r="G48" s="72"/>
      <c r="H48" s="72"/>
    </row>
    <row r="49" spans="1:8" ht="76.5" hidden="1" outlineLevel="2" collapsed="1">
      <c r="A49" s="39" t="s">
        <v>217</v>
      </c>
      <c r="B49" s="68" t="s">
        <v>218</v>
      </c>
      <c r="C49" s="72">
        <v>21</v>
      </c>
      <c r="D49" s="72"/>
      <c r="E49" s="72">
        <f>SUM(C49:D49)</f>
        <v>21</v>
      </c>
      <c r="F49" s="72">
        <v>21</v>
      </c>
      <c r="G49" s="72"/>
      <c r="H49" s="72">
        <f>SUM(F49:G49)</f>
        <v>21</v>
      </c>
    </row>
    <row r="50" spans="1:8" ht="76.5" hidden="1" outlineLevel="2">
      <c r="A50" s="39" t="s">
        <v>186</v>
      </c>
      <c r="B50" s="68" t="s">
        <v>187</v>
      </c>
      <c r="C50" s="72">
        <v>8</v>
      </c>
      <c r="D50" s="72"/>
      <c r="E50" s="72">
        <f>SUM(C50:D50)</f>
        <v>8</v>
      </c>
      <c r="F50" s="72">
        <v>8</v>
      </c>
      <c r="G50" s="72"/>
      <c r="H50" s="72">
        <f>SUM(F50:G50)</f>
        <v>8</v>
      </c>
    </row>
    <row r="51" spans="1:8" ht="153" hidden="1" outlineLevel="2">
      <c r="A51" s="39" t="s">
        <v>188</v>
      </c>
      <c r="B51" s="69" t="s">
        <v>189</v>
      </c>
      <c r="C51" s="72">
        <f aca="true" t="shared" si="18" ref="C51:H51">C52</f>
        <v>9</v>
      </c>
      <c r="D51" s="72">
        <f t="shared" si="18"/>
        <v>0</v>
      </c>
      <c r="E51" s="72">
        <f t="shared" si="18"/>
        <v>9</v>
      </c>
      <c r="F51" s="72">
        <f t="shared" si="18"/>
        <v>9</v>
      </c>
      <c r="G51" s="72">
        <f t="shared" si="18"/>
        <v>0</v>
      </c>
      <c r="H51" s="72">
        <f t="shared" si="18"/>
        <v>9</v>
      </c>
    </row>
    <row r="52" spans="1:8" ht="25.5" hidden="1" outlineLevel="2">
      <c r="A52" s="39" t="s">
        <v>190</v>
      </c>
      <c r="B52" s="68" t="s">
        <v>191</v>
      </c>
      <c r="C52" s="72">
        <v>9</v>
      </c>
      <c r="D52" s="72"/>
      <c r="E52" s="72">
        <f>SUM(C52:D52)</f>
        <v>9</v>
      </c>
      <c r="F52" s="72">
        <v>9</v>
      </c>
      <c r="G52" s="72"/>
      <c r="H52" s="72">
        <f>SUM(F52:G52)</f>
        <v>9</v>
      </c>
    </row>
    <row r="53" spans="1:8" ht="38.25" hidden="1" outlineLevel="3">
      <c r="A53" s="39" t="s">
        <v>870</v>
      </c>
      <c r="B53" s="68" t="s">
        <v>193</v>
      </c>
      <c r="C53" s="72"/>
      <c r="D53" s="72"/>
      <c r="E53" s="72"/>
      <c r="F53" s="72"/>
      <c r="G53" s="72"/>
      <c r="H53" s="72"/>
    </row>
    <row r="54" spans="1:8" ht="38.25" hidden="1" outlineLevel="3">
      <c r="A54" s="39" t="s">
        <v>871</v>
      </c>
      <c r="B54" s="68" t="s">
        <v>195</v>
      </c>
      <c r="C54" s="72"/>
      <c r="D54" s="72"/>
      <c r="E54" s="72"/>
      <c r="F54" s="72"/>
      <c r="G54" s="72"/>
      <c r="H54" s="72"/>
    </row>
    <row r="55" spans="1:8" ht="89.25" hidden="1" outlineLevel="2" collapsed="1">
      <c r="A55" s="39" t="s">
        <v>196</v>
      </c>
      <c r="B55" s="194" t="s">
        <v>674</v>
      </c>
      <c r="C55" s="173">
        <v>8</v>
      </c>
      <c r="D55" s="173"/>
      <c r="E55" s="72">
        <f>SUM(C55:D55)</f>
        <v>8</v>
      </c>
      <c r="F55" s="173">
        <v>8</v>
      </c>
      <c r="G55" s="173"/>
      <c r="H55" s="173">
        <f>SUM(F55:G55)</f>
        <v>8</v>
      </c>
    </row>
    <row r="56" spans="1:8" ht="38.25" hidden="1" outlineLevel="2">
      <c r="A56" s="39" t="s">
        <v>675</v>
      </c>
      <c r="B56" s="68" t="s">
        <v>676</v>
      </c>
      <c r="C56" s="174">
        <f aca="true" t="shared" si="19" ref="C56:H56">C57</f>
        <v>761</v>
      </c>
      <c r="D56" s="174">
        <f t="shared" si="19"/>
        <v>0</v>
      </c>
      <c r="E56" s="174">
        <f t="shared" si="19"/>
        <v>761</v>
      </c>
      <c r="F56" s="174">
        <f t="shared" si="19"/>
        <v>761</v>
      </c>
      <c r="G56" s="174">
        <f t="shared" si="19"/>
        <v>0</v>
      </c>
      <c r="H56" s="174">
        <f t="shared" si="19"/>
        <v>761</v>
      </c>
    </row>
    <row r="57" spans="1:8" ht="51" hidden="1" outlineLevel="2">
      <c r="A57" s="39" t="s">
        <v>677</v>
      </c>
      <c r="B57" s="68" t="s">
        <v>678</v>
      </c>
      <c r="C57" s="72">
        <v>761</v>
      </c>
      <c r="D57" s="72"/>
      <c r="E57" s="72">
        <f>SUM(C57:D57)</f>
        <v>761</v>
      </c>
      <c r="F57" s="72">
        <v>761</v>
      </c>
      <c r="G57" s="72"/>
      <c r="H57" s="72">
        <f>SUM(F57:G57)</f>
        <v>761</v>
      </c>
    </row>
    <row r="58" spans="1:9" ht="12.75" hidden="1" outlineLevel="2">
      <c r="A58" s="43" t="s">
        <v>679</v>
      </c>
      <c r="B58" s="62" t="s">
        <v>680</v>
      </c>
      <c r="C58" s="175">
        <f aca="true" t="shared" si="20" ref="C58:H58">C59</f>
        <v>330022.69999999995</v>
      </c>
      <c r="D58" s="175">
        <f t="shared" si="20"/>
        <v>0</v>
      </c>
      <c r="E58" s="175">
        <f t="shared" si="20"/>
        <v>330022.69999999995</v>
      </c>
      <c r="F58" s="175">
        <f t="shared" si="20"/>
        <v>342238.29999999993</v>
      </c>
      <c r="G58" s="175">
        <f t="shared" si="20"/>
        <v>0</v>
      </c>
      <c r="H58" s="175">
        <f t="shared" si="20"/>
        <v>342238.29999999993</v>
      </c>
      <c r="I58" s="229"/>
    </row>
    <row r="59" spans="1:9" s="48" customFormat="1" ht="38.25" hidden="1" outlineLevel="2">
      <c r="A59" s="43" t="s">
        <v>681</v>
      </c>
      <c r="B59" s="68" t="s">
        <v>307</v>
      </c>
      <c r="C59" s="175">
        <f aca="true" t="shared" si="21" ref="C59:H59">C60+C64+C71+C101</f>
        <v>330022.69999999995</v>
      </c>
      <c r="D59" s="175">
        <f t="shared" si="21"/>
        <v>0</v>
      </c>
      <c r="E59" s="175">
        <f t="shared" si="21"/>
        <v>330022.69999999995</v>
      </c>
      <c r="F59" s="175">
        <f t="shared" si="21"/>
        <v>342238.29999999993</v>
      </c>
      <c r="G59" s="175">
        <f t="shared" si="21"/>
        <v>0</v>
      </c>
      <c r="H59" s="175">
        <f t="shared" si="21"/>
        <v>342238.29999999993</v>
      </c>
      <c r="I59" s="226"/>
    </row>
    <row r="60" spans="1:9" s="48" customFormat="1" ht="38.25" hidden="1" outlineLevel="2">
      <c r="A60" s="43" t="s">
        <v>727</v>
      </c>
      <c r="B60" s="68" t="s">
        <v>728</v>
      </c>
      <c r="C60" s="175">
        <f aca="true" t="shared" si="22" ref="C60:G62">C61</f>
        <v>92968.9</v>
      </c>
      <c r="D60" s="175">
        <f t="shared" si="22"/>
        <v>0</v>
      </c>
      <c r="E60" s="175">
        <f t="shared" si="22"/>
        <v>92968.9</v>
      </c>
      <c r="F60" s="175">
        <f t="shared" si="22"/>
        <v>98744.4</v>
      </c>
      <c r="G60" s="175">
        <f t="shared" si="22"/>
        <v>0</v>
      </c>
      <c r="H60" s="175">
        <f>H61</f>
        <v>98744.4</v>
      </c>
      <c r="I60" s="226"/>
    </row>
    <row r="61" spans="1:8" ht="25.5" hidden="1" outlineLevel="2">
      <c r="A61" s="43" t="s">
        <v>729</v>
      </c>
      <c r="B61" s="68" t="s">
        <v>730</v>
      </c>
      <c r="C61" s="175">
        <f t="shared" si="22"/>
        <v>92968.9</v>
      </c>
      <c r="D61" s="175">
        <f t="shared" si="22"/>
        <v>0</v>
      </c>
      <c r="E61" s="175">
        <f t="shared" si="22"/>
        <v>92968.9</v>
      </c>
      <c r="F61" s="175">
        <f t="shared" si="22"/>
        <v>98744.4</v>
      </c>
      <c r="G61" s="175">
        <f t="shared" si="22"/>
        <v>0</v>
      </c>
      <c r="H61" s="175">
        <f>H62</f>
        <v>98744.4</v>
      </c>
    </row>
    <row r="62" spans="1:8" ht="38.25" hidden="1" outlineLevel="2">
      <c r="A62" s="43" t="s">
        <v>731</v>
      </c>
      <c r="B62" s="68" t="s">
        <v>732</v>
      </c>
      <c r="C62" s="175">
        <f t="shared" si="22"/>
        <v>92968.9</v>
      </c>
      <c r="D62" s="175">
        <f t="shared" si="22"/>
        <v>0</v>
      </c>
      <c r="E62" s="175">
        <f t="shared" si="22"/>
        <v>92968.9</v>
      </c>
      <c r="F62" s="175">
        <f t="shared" si="22"/>
        <v>98744.4</v>
      </c>
      <c r="G62" s="175">
        <f t="shared" si="22"/>
        <v>0</v>
      </c>
      <c r="H62" s="175">
        <f>H63</f>
        <v>98744.4</v>
      </c>
    </row>
    <row r="63" spans="1:8" ht="38.25" hidden="1" outlineLevel="2">
      <c r="A63" s="73"/>
      <c r="B63" s="49" t="s">
        <v>733</v>
      </c>
      <c r="C63" s="176">
        <v>92968.9</v>
      </c>
      <c r="D63" s="176"/>
      <c r="E63" s="72">
        <f>SUM(C63:D63)</f>
        <v>92968.9</v>
      </c>
      <c r="F63" s="176">
        <v>98744.4</v>
      </c>
      <c r="G63" s="176"/>
      <c r="H63" s="176">
        <f>SUM(F63:G63)</f>
        <v>98744.4</v>
      </c>
    </row>
    <row r="64" spans="1:9" s="42" customFormat="1" ht="51" hidden="1" outlineLevel="2">
      <c r="A64" s="43" t="s">
        <v>738</v>
      </c>
      <c r="B64" s="74" t="s">
        <v>308</v>
      </c>
      <c r="C64" s="177">
        <f aca="true" t="shared" si="23" ref="C64:E65">C65</f>
        <v>19297.6</v>
      </c>
      <c r="D64" s="177">
        <f t="shared" si="23"/>
        <v>0</v>
      </c>
      <c r="E64" s="177">
        <f t="shared" si="23"/>
        <v>19297.6</v>
      </c>
      <c r="F64" s="177">
        <f aca="true" t="shared" si="24" ref="F64:H65">F65</f>
        <v>25844.6</v>
      </c>
      <c r="G64" s="177">
        <f t="shared" si="24"/>
        <v>0</v>
      </c>
      <c r="H64" s="177">
        <f t="shared" si="24"/>
        <v>25844.6</v>
      </c>
      <c r="I64" s="226"/>
    </row>
    <row r="65" spans="1:9" s="51" customFormat="1" ht="12.75" hidden="1" outlineLevel="2">
      <c r="A65" s="43" t="s">
        <v>740</v>
      </c>
      <c r="B65" s="74" t="s">
        <v>741</v>
      </c>
      <c r="C65" s="177">
        <f t="shared" si="23"/>
        <v>19297.6</v>
      </c>
      <c r="D65" s="177">
        <f t="shared" si="23"/>
        <v>0</v>
      </c>
      <c r="E65" s="177">
        <f t="shared" si="23"/>
        <v>19297.6</v>
      </c>
      <c r="F65" s="177">
        <f t="shared" si="24"/>
        <v>25844.6</v>
      </c>
      <c r="G65" s="177">
        <f t="shared" si="24"/>
        <v>0</v>
      </c>
      <c r="H65" s="177">
        <f t="shared" si="24"/>
        <v>25844.6</v>
      </c>
      <c r="I65" s="227"/>
    </row>
    <row r="66" spans="1:9" s="51" customFormat="1" ht="25.5" hidden="1" outlineLevel="2">
      <c r="A66" s="43" t="s">
        <v>742</v>
      </c>
      <c r="B66" s="74" t="s">
        <v>743</v>
      </c>
      <c r="C66" s="177">
        <f aca="true" t="shared" si="25" ref="C66:H66">C68+C69+C67+C70</f>
        <v>19297.6</v>
      </c>
      <c r="D66" s="177">
        <f t="shared" si="25"/>
        <v>0</v>
      </c>
      <c r="E66" s="177">
        <f t="shared" si="25"/>
        <v>19297.6</v>
      </c>
      <c r="F66" s="177">
        <f t="shared" si="25"/>
        <v>25844.6</v>
      </c>
      <c r="G66" s="177">
        <f t="shared" si="25"/>
        <v>0</v>
      </c>
      <c r="H66" s="177">
        <f t="shared" si="25"/>
        <v>25844.6</v>
      </c>
      <c r="I66" s="227"/>
    </row>
    <row r="67" spans="1:9" s="51" customFormat="1" ht="267.75" hidden="1" outlineLevel="2">
      <c r="A67" s="43"/>
      <c r="B67" s="50" t="s">
        <v>156</v>
      </c>
      <c r="C67" s="177">
        <v>4091.6</v>
      </c>
      <c r="D67" s="177"/>
      <c r="E67" s="186">
        <f>SUM(C67:D67)</f>
        <v>4091.6</v>
      </c>
      <c r="F67" s="177">
        <v>4091.6</v>
      </c>
      <c r="G67" s="177"/>
      <c r="H67" s="177">
        <f>SUM(F67:G67)</f>
        <v>4091.6</v>
      </c>
      <c r="I67" s="230"/>
    </row>
    <row r="68" spans="1:9" s="51" customFormat="1" ht="102" hidden="1" outlineLevel="2" collapsed="1">
      <c r="A68" s="73"/>
      <c r="B68" s="74" t="s">
        <v>309</v>
      </c>
      <c r="C68" s="178">
        <v>15073.4</v>
      </c>
      <c r="D68" s="178"/>
      <c r="E68" s="186">
        <f>SUM(C68:D68)</f>
        <v>15073.4</v>
      </c>
      <c r="F68" s="178">
        <v>15263.7</v>
      </c>
      <c r="G68" s="178"/>
      <c r="H68" s="178">
        <f>SUM(F68:G68)</f>
        <v>15263.7</v>
      </c>
      <c r="I68" s="227"/>
    </row>
    <row r="69" spans="1:8" ht="51" hidden="1" outlineLevel="2">
      <c r="A69" s="73"/>
      <c r="B69" s="74" t="s">
        <v>310</v>
      </c>
      <c r="C69" s="179">
        <v>132.6</v>
      </c>
      <c r="D69" s="179"/>
      <c r="E69" s="186">
        <f>SUM(C69:D69)</f>
        <v>132.6</v>
      </c>
      <c r="F69" s="180">
        <v>0</v>
      </c>
      <c r="G69" s="180"/>
      <c r="H69" s="180">
        <f>SUM(F69:G69)</f>
        <v>0</v>
      </c>
    </row>
    <row r="70" spans="1:8" ht="63.75" hidden="1" outlineLevel="2">
      <c r="A70" s="73"/>
      <c r="B70" s="74" t="s">
        <v>182</v>
      </c>
      <c r="C70" s="179">
        <v>0</v>
      </c>
      <c r="D70" s="179"/>
      <c r="E70" s="186">
        <f>SUM(C70:D70)</f>
        <v>0</v>
      </c>
      <c r="F70" s="180">
        <v>6489.3</v>
      </c>
      <c r="G70" s="180"/>
      <c r="H70" s="180">
        <f>SUM(F70:G70)</f>
        <v>6489.3</v>
      </c>
    </row>
    <row r="71" spans="1:9" s="52" customFormat="1" ht="38.25" hidden="1" outlineLevel="2">
      <c r="A71" s="43" t="s">
        <v>747</v>
      </c>
      <c r="B71" s="68" t="s">
        <v>748</v>
      </c>
      <c r="C71" s="181">
        <f aca="true" t="shared" si="26" ref="C71:H71">C72+C73+C74+C96+C97+C99+C98+C100</f>
        <v>217756.19999999998</v>
      </c>
      <c r="D71" s="181">
        <f t="shared" si="26"/>
        <v>0</v>
      </c>
      <c r="E71" s="181">
        <f t="shared" si="26"/>
        <v>217756.19999999998</v>
      </c>
      <c r="F71" s="181">
        <f t="shared" si="26"/>
        <v>217649.29999999996</v>
      </c>
      <c r="G71" s="181">
        <f t="shared" si="26"/>
        <v>0</v>
      </c>
      <c r="H71" s="181">
        <f t="shared" si="26"/>
        <v>217649.29999999996</v>
      </c>
      <c r="I71" s="227"/>
    </row>
    <row r="72" spans="1:8" ht="51" hidden="1" outlineLevel="2">
      <c r="A72" s="45" t="s">
        <v>749</v>
      </c>
      <c r="B72" s="53" t="s">
        <v>750</v>
      </c>
      <c r="C72" s="181"/>
      <c r="D72" s="181"/>
      <c r="E72" s="180"/>
      <c r="F72" s="180"/>
      <c r="G72" s="180"/>
      <c r="H72" s="180"/>
    </row>
    <row r="73" spans="1:8" ht="38.25" hidden="1" outlineLevel="2" collapsed="1">
      <c r="A73" s="45" t="s">
        <v>751</v>
      </c>
      <c r="B73" s="53" t="s">
        <v>311</v>
      </c>
      <c r="C73" s="179">
        <v>3587.1</v>
      </c>
      <c r="D73" s="179"/>
      <c r="E73" s="179">
        <f>SUM(C73:D73)</f>
        <v>3587.1</v>
      </c>
      <c r="F73" s="179">
        <v>3587.1</v>
      </c>
      <c r="G73" s="179"/>
      <c r="H73" s="179">
        <f>SUM(F73:G73)</f>
        <v>3587.1</v>
      </c>
    </row>
    <row r="74" spans="1:8" ht="51" hidden="1" outlineLevel="2">
      <c r="A74" s="45" t="s">
        <v>753</v>
      </c>
      <c r="B74" s="54" t="s">
        <v>754</v>
      </c>
      <c r="C74" s="177">
        <f aca="true" t="shared" si="27" ref="C74:H74">C76+C77+C78+C80+C81+C82+C83+C84+C85+C86+C87+C88+C89+C90+C91+C92+C79+C93+C94+C95</f>
        <v>208798.8</v>
      </c>
      <c r="D74" s="177">
        <f t="shared" si="27"/>
        <v>0</v>
      </c>
      <c r="E74" s="177">
        <f t="shared" si="27"/>
        <v>208798.8</v>
      </c>
      <c r="F74" s="177">
        <f t="shared" si="27"/>
        <v>208691.89999999997</v>
      </c>
      <c r="G74" s="177">
        <f t="shared" si="27"/>
        <v>0</v>
      </c>
      <c r="H74" s="177">
        <f t="shared" si="27"/>
        <v>208691.89999999997</v>
      </c>
    </row>
    <row r="75" spans="1:8" ht="12.75" hidden="1" outlineLevel="2">
      <c r="A75" s="73"/>
      <c r="B75" s="54" t="s">
        <v>755</v>
      </c>
      <c r="C75" s="182"/>
      <c r="D75" s="182"/>
      <c r="E75" s="183"/>
      <c r="F75" s="183"/>
      <c r="G75" s="183"/>
      <c r="H75" s="183"/>
    </row>
    <row r="76" spans="1:8" ht="76.5" hidden="1" outlineLevel="2">
      <c r="A76" s="73"/>
      <c r="B76" s="60" t="s">
        <v>183</v>
      </c>
      <c r="C76" s="179">
        <v>249.6</v>
      </c>
      <c r="D76" s="179"/>
      <c r="E76" s="179">
        <f aca="true" t="shared" si="28" ref="E76:E81">SUM(C76:D76)</f>
        <v>249.6</v>
      </c>
      <c r="F76" s="179">
        <v>249.6</v>
      </c>
      <c r="G76" s="179"/>
      <c r="H76" s="179">
        <f aca="true" t="shared" si="29" ref="H76:H87">SUM(F76:G76)</f>
        <v>249.6</v>
      </c>
    </row>
    <row r="77" spans="1:8" ht="127.5" hidden="1" outlineLevel="2">
      <c r="A77" s="73"/>
      <c r="B77" s="214" t="s">
        <v>184</v>
      </c>
      <c r="C77" s="179">
        <v>17.9</v>
      </c>
      <c r="D77" s="179"/>
      <c r="E77" s="179">
        <f t="shared" si="28"/>
        <v>17.9</v>
      </c>
      <c r="F77" s="179">
        <v>17.9</v>
      </c>
      <c r="G77" s="179"/>
      <c r="H77" s="179">
        <f t="shared" si="29"/>
        <v>17.9</v>
      </c>
    </row>
    <row r="78" spans="1:8" ht="114.75" hidden="1" outlineLevel="2">
      <c r="A78" s="73"/>
      <c r="B78" s="214" t="s">
        <v>474</v>
      </c>
      <c r="C78" s="179">
        <v>106765.5</v>
      </c>
      <c r="D78" s="179"/>
      <c r="E78" s="179">
        <f t="shared" si="28"/>
        <v>106765.5</v>
      </c>
      <c r="F78" s="179">
        <v>106798</v>
      </c>
      <c r="G78" s="179"/>
      <c r="H78" s="179">
        <f t="shared" si="29"/>
        <v>106798</v>
      </c>
    </row>
    <row r="79" spans="1:8" ht="102" hidden="1" outlineLevel="2">
      <c r="A79" s="73"/>
      <c r="B79" s="214" t="s">
        <v>170</v>
      </c>
      <c r="C79" s="179">
        <v>85359.6</v>
      </c>
      <c r="D79" s="179"/>
      <c r="E79" s="179">
        <f t="shared" si="28"/>
        <v>85359.6</v>
      </c>
      <c r="F79" s="179">
        <v>85359.6</v>
      </c>
      <c r="G79" s="179"/>
      <c r="H79" s="179">
        <f t="shared" si="29"/>
        <v>85359.6</v>
      </c>
    </row>
    <row r="80" spans="1:9" ht="165.75" hidden="1" outlineLevel="3">
      <c r="A80" s="73"/>
      <c r="B80" s="214" t="s">
        <v>171</v>
      </c>
      <c r="C80" s="179">
        <f>4091.6-4091.6</f>
        <v>0</v>
      </c>
      <c r="D80" s="179"/>
      <c r="E80" s="179">
        <f t="shared" si="28"/>
        <v>0</v>
      </c>
      <c r="F80" s="179">
        <f>4091.6-4091.6</f>
        <v>0</v>
      </c>
      <c r="G80" s="179"/>
      <c r="H80" s="179">
        <f t="shared" si="29"/>
        <v>0</v>
      </c>
      <c r="I80" s="229"/>
    </row>
    <row r="81" spans="1:8" ht="63.75" hidden="1" outlineLevel="2" collapsed="1">
      <c r="A81" s="73"/>
      <c r="B81" s="215" t="s">
        <v>172</v>
      </c>
      <c r="C81" s="179">
        <v>1418.4</v>
      </c>
      <c r="D81" s="179"/>
      <c r="E81" s="179">
        <f t="shared" si="28"/>
        <v>1418.4</v>
      </c>
      <c r="F81" s="179">
        <v>1418.4</v>
      </c>
      <c r="G81" s="179"/>
      <c r="H81" s="179">
        <f t="shared" si="29"/>
        <v>1418.4</v>
      </c>
    </row>
    <row r="82" spans="1:8" ht="76.5" hidden="1" outlineLevel="2">
      <c r="A82" s="73"/>
      <c r="B82" s="214" t="s">
        <v>173</v>
      </c>
      <c r="C82" s="179">
        <v>449.8</v>
      </c>
      <c r="D82" s="179"/>
      <c r="E82" s="179">
        <f aca="true" t="shared" si="30" ref="E82:E100">SUM(C82:D82)</f>
        <v>449.8</v>
      </c>
      <c r="F82" s="179">
        <v>449.8</v>
      </c>
      <c r="G82" s="179"/>
      <c r="H82" s="179">
        <f t="shared" si="29"/>
        <v>449.8</v>
      </c>
    </row>
    <row r="83" spans="1:8" ht="76.5" hidden="1" outlineLevel="2">
      <c r="A83" s="73"/>
      <c r="B83" s="214" t="s">
        <v>174</v>
      </c>
      <c r="C83" s="179">
        <v>2294.2</v>
      </c>
      <c r="D83" s="179"/>
      <c r="E83" s="179">
        <f t="shared" si="30"/>
        <v>2294.2</v>
      </c>
      <c r="F83" s="179">
        <v>2154.8</v>
      </c>
      <c r="G83" s="179"/>
      <c r="H83" s="179">
        <f t="shared" si="29"/>
        <v>2154.8</v>
      </c>
    </row>
    <row r="84" spans="1:8" ht="114.75" hidden="1" outlineLevel="2">
      <c r="A84" s="73"/>
      <c r="B84" s="214" t="s">
        <v>175</v>
      </c>
      <c r="C84" s="195">
        <v>0.4</v>
      </c>
      <c r="D84" s="195"/>
      <c r="E84" s="179">
        <f t="shared" si="30"/>
        <v>0.4</v>
      </c>
      <c r="F84" s="195">
        <v>0.4</v>
      </c>
      <c r="G84" s="195"/>
      <c r="H84" s="179">
        <f t="shared" si="29"/>
        <v>0.4</v>
      </c>
    </row>
    <row r="85" spans="1:8" ht="140.25" hidden="1" outlineLevel="2">
      <c r="A85" s="73"/>
      <c r="B85" s="216" t="s">
        <v>176</v>
      </c>
      <c r="C85" s="179">
        <v>2721.5</v>
      </c>
      <c r="D85" s="179"/>
      <c r="E85" s="179">
        <f t="shared" si="30"/>
        <v>2721.5</v>
      </c>
      <c r="F85" s="179">
        <v>2721.5</v>
      </c>
      <c r="G85" s="179"/>
      <c r="H85" s="179">
        <f t="shared" si="29"/>
        <v>2721.5</v>
      </c>
    </row>
    <row r="86" spans="1:8" ht="140.25" hidden="1" outlineLevel="2">
      <c r="A86" s="73"/>
      <c r="B86" s="216" t="s">
        <v>462</v>
      </c>
      <c r="C86" s="179">
        <v>131</v>
      </c>
      <c r="D86" s="179"/>
      <c r="E86" s="179">
        <f t="shared" si="30"/>
        <v>131</v>
      </c>
      <c r="F86" s="179">
        <v>131</v>
      </c>
      <c r="G86" s="179"/>
      <c r="H86" s="179">
        <f t="shared" si="29"/>
        <v>131</v>
      </c>
    </row>
    <row r="87" spans="1:8" ht="102" hidden="1" outlineLevel="2">
      <c r="A87" s="73"/>
      <c r="B87" s="214" t="s">
        <v>463</v>
      </c>
      <c r="C87" s="179">
        <v>58.3</v>
      </c>
      <c r="D87" s="179"/>
      <c r="E87" s="179">
        <f t="shared" si="30"/>
        <v>58.3</v>
      </c>
      <c r="F87" s="179">
        <v>58.3</v>
      </c>
      <c r="G87" s="179"/>
      <c r="H87" s="179">
        <f t="shared" si="29"/>
        <v>58.3</v>
      </c>
    </row>
    <row r="88" spans="1:8" ht="51" hidden="1" outlineLevel="2">
      <c r="A88" s="73"/>
      <c r="B88" s="216" t="s">
        <v>464</v>
      </c>
      <c r="C88" s="179">
        <v>3225.7</v>
      </c>
      <c r="D88" s="179"/>
      <c r="E88" s="179">
        <f t="shared" si="30"/>
        <v>3225.7</v>
      </c>
      <c r="F88" s="179">
        <v>3225.7</v>
      </c>
      <c r="G88" s="179"/>
      <c r="H88" s="179">
        <f aca="true" t="shared" si="31" ref="H88:H96">SUM(F88:G88)</f>
        <v>3225.7</v>
      </c>
    </row>
    <row r="89" spans="1:8" ht="63.75" hidden="1" outlineLevel="2">
      <c r="A89" s="73"/>
      <c r="B89" s="214" t="s">
        <v>465</v>
      </c>
      <c r="C89" s="179">
        <v>6</v>
      </c>
      <c r="D89" s="179"/>
      <c r="E89" s="179">
        <f t="shared" si="30"/>
        <v>6</v>
      </c>
      <c r="F89" s="179">
        <v>6</v>
      </c>
      <c r="G89" s="179"/>
      <c r="H89" s="179">
        <f t="shared" si="31"/>
        <v>6</v>
      </c>
    </row>
    <row r="90" spans="1:8" ht="63.75" hidden="1" outlineLevel="2">
      <c r="A90" s="196"/>
      <c r="B90" s="216" t="s">
        <v>466</v>
      </c>
      <c r="C90" s="179">
        <v>2347.9</v>
      </c>
      <c r="D90" s="179"/>
      <c r="E90" s="179">
        <f t="shared" si="30"/>
        <v>2347.9</v>
      </c>
      <c r="F90" s="179">
        <v>2347.9</v>
      </c>
      <c r="G90" s="179"/>
      <c r="H90" s="179">
        <f t="shared" si="31"/>
        <v>2347.9</v>
      </c>
    </row>
    <row r="91" spans="1:256" s="59" customFormat="1" ht="63.75" hidden="1" outlineLevel="2">
      <c r="A91" s="196"/>
      <c r="B91" s="216" t="s">
        <v>467</v>
      </c>
      <c r="C91" s="179">
        <v>3493.8</v>
      </c>
      <c r="D91" s="179"/>
      <c r="E91" s="179">
        <f t="shared" si="30"/>
        <v>3493.8</v>
      </c>
      <c r="F91" s="179">
        <v>3493.8</v>
      </c>
      <c r="G91" s="179"/>
      <c r="H91" s="179">
        <f t="shared" si="31"/>
        <v>3493.8</v>
      </c>
      <c r="I91" s="22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1:8" ht="51" hidden="1" outlineLevel="2">
      <c r="A92" s="196"/>
      <c r="B92" s="214" t="s">
        <v>502</v>
      </c>
      <c r="C92" s="179">
        <v>4.4</v>
      </c>
      <c r="D92" s="179"/>
      <c r="E92" s="179">
        <f t="shared" si="30"/>
        <v>4.4</v>
      </c>
      <c r="F92" s="179">
        <v>4.4</v>
      </c>
      <c r="G92" s="179"/>
      <c r="H92" s="179">
        <f t="shared" si="31"/>
        <v>4.4</v>
      </c>
    </row>
    <row r="93" spans="1:9" ht="102" hidden="1" outlineLevel="3">
      <c r="A93" s="196"/>
      <c r="B93" s="214" t="s">
        <v>503</v>
      </c>
      <c r="C93" s="179">
        <f>29.4-29.4</f>
        <v>0</v>
      </c>
      <c r="D93" s="179"/>
      <c r="E93" s="179">
        <f t="shared" si="30"/>
        <v>0</v>
      </c>
      <c r="F93" s="179">
        <f>29.4-29.4</f>
        <v>0</v>
      </c>
      <c r="G93" s="179">
        <f>29.4-29.4</f>
        <v>0</v>
      </c>
      <c r="H93" s="179">
        <f t="shared" si="31"/>
        <v>0</v>
      </c>
      <c r="I93" s="229"/>
    </row>
    <row r="94" spans="1:9" ht="140.25" hidden="1" outlineLevel="3">
      <c r="A94" s="196"/>
      <c r="B94" s="214" t="s">
        <v>504</v>
      </c>
      <c r="C94" s="179">
        <f>23.3-23.3</f>
        <v>0</v>
      </c>
      <c r="D94" s="179"/>
      <c r="E94" s="179">
        <f t="shared" si="30"/>
        <v>0</v>
      </c>
      <c r="F94" s="179">
        <f>23.3-23.3</f>
        <v>0</v>
      </c>
      <c r="G94" s="179">
        <f>23.3-23.3</f>
        <v>0</v>
      </c>
      <c r="H94" s="179">
        <f t="shared" si="31"/>
        <v>0</v>
      </c>
      <c r="I94" s="229"/>
    </row>
    <row r="95" spans="1:8" ht="89.25" hidden="1" outlineLevel="2" collapsed="1">
      <c r="A95" s="196"/>
      <c r="B95" s="214" t="s">
        <v>505</v>
      </c>
      <c r="C95" s="179">
        <v>254.8</v>
      </c>
      <c r="D95" s="179"/>
      <c r="E95" s="179">
        <f t="shared" si="30"/>
        <v>254.8</v>
      </c>
      <c r="F95" s="179">
        <v>254.8</v>
      </c>
      <c r="G95" s="179"/>
      <c r="H95" s="179">
        <f t="shared" si="31"/>
        <v>254.8</v>
      </c>
    </row>
    <row r="96" spans="1:8" ht="102" hidden="1" outlineLevel="2" collapsed="1">
      <c r="A96" s="45" t="s">
        <v>709</v>
      </c>
      <c r="B96" s="61" t="s">
        <v>710</v>
      </c>
      <c r="C96" s="179">
        <v>5370.3</v>
      </c>
      <c r="D96" s="179"/>
      <c r="E96" s="179">
        <f t="shared" si="30"/>
        <v>5370.3</v>
      </c>
      <c r="F96" s="179">
        <v>5370.3</v>
      </c>
      <c r="G96" s="179"/>
      <c r="H96" s="179">
        <f t="shared" si="31"/>
        <v>5370.3</v>
      </c>
    </row>
    <row r="97" spans="1:9" s="44" customFormat="1" ht="12.75" hidden="1" outlineLevel="2">
      <c r="A97" s="73"/>
      <c r="B97" s="60"/>
      <c r="C97" s="195"/>
      <c r="D97" s="195"/>
      <c r="E97" s="179">
        <f t="shared" si="30"/>
        <v>0</v>
      </c>
      <c r="F97" s="195"/>
      <c r="G97" s="195"/>
      <c r="H97" s="195"/>
      <c r="I97" s="226"/>
    </row>
    <row r="98" spans="1:8" ht="127.5" hidden="1" outlineLevel="2">
      <c r="A98" s="45" t="s">
        <v>506</v>
      </c>
      <c r="B98" s="53" t="s">
        <v>712</v>
      </c>
      <c r="C98" s="184"/>
      <c r="D98" s="184"/>
      <c r="E98" s="179">
        <f t="shared" si="30"/>
        <v>0</v>
      </c>
      <c r="F98" s="183"/>
      <c r="G98" s="183"/>
      <c r="H98" s="183"/>
    </row>
    <row r="99" spans="1:8" ht="102" hidden="1" outlineLevel="2">
      <c r="A99" s="45" t="s">
        <v>507</v>
      </c>
      <c r="B99" s="62" t="s">
        <v>713</v>
      </c>
      <c r="C99" s="184"/>
      <c r="D99" s="184"/>
      <c r="E99" s="179">
        <f t="shared" si="30"/>
        <v>0</v>
      </c>
      <c r="F99" s="183"/>
      <c r="G99" s="183"/>
      <c r="H99" s="183"/>
    </row>
    <row r="100" spans="1:8" ht="25.5" hidden="1" outlineLevel="2">
      <c r="A100" s="45" t="s">
        <v>716</v>
      </c>
      <c r="B100" s="62" t="s">
        <v>508</v>
      </c>
      <c r="C100" s="184"/>
      <c r="D100" s="184"/>
      <c r="E100" s="179">
        <f t="shared" si="30"/>
        <v>0</v>
      </c>
      <c r="F100" s="183"/>
      <c r="G100" s="183"/>
      <c r="H100" s="183"/>
    </row>
    <row r="101" spans="1:9" s="42" customFormat="1" ht="12.75" hidden="1" outlineLevel="2" collapsed="1">
      <c r="A101" s="75" t="s">
        <v>509</v>
      </c>
      <c r="B101" s="63" t="s">
        <v>720</v>
      </c>
      <c r="C101" s="185">
        <f aca="true" t="shared" si="32" ref="C101:H101">C102+C103</f>
        <v>0</v>
      </c>
      <c r="D101" s="185">
        <f t="shared" si="32"/>
        <v>0</v>
      </c>
      <c r="E101" s="185">
        <f t="shared" si="32"/>
        <v>0</v>
      </c>
      <c r="F101" s="185">
        <f t="shared" si="32"/>
        <v>0</v>
      </c>
      <c r="G101" s="185">
        <f t="shared" si="32"/>
        <v>0</v>
      </c>
      <c r="H101" s="185">
        <f t="shared" si="32"/>
        <v>0</v>
      </c>
      <c r="I101" s="226"/>
    </row>
    <row r="102" spans="1:8" ht="76.5" hidden="1" outlineLevel="2">
      <c r="A102" s="43" t="s">
        <v>510</v>
      </c>
      <c r="B102" s="53" t="s">
        <v>722</v>
      </c>
      <c r="C102" s="186"/>
      <c r="D102" s="186"/>
      <c r="E102" s="187"/>
      <c r="F102" s="187"/>
      <c r="G102" s="187"/>
      <c r="H102" s="187"/>
    </row>
    <row r="103" spans="1:8" ht="63.75" hidden="1" outlineLevel="2">
      <c r="A103" s="43" t="s">
        <v>511</v>
      </c>
      <c r="B103" s="53" t="s">
        <v>724</v>
      </c>
      <c r="C103" s="186"/>
      <c r="D103" s="186"/>
      <c r="E103" s="187"/>
      <c r="F103" s="187"/>
      <c r="G103" s="187"/>
      <c r="H103" s="187"/>
    </row>
    <row r="104" spans="1:8" ht="12.75" hidden="1" outlineLevel="1" collapsed="1">
      <c r="A104" s="71"/>
      <c r="B104" s="64" t="s">
        <v>725</v>
      </c>
      <c r="C104" s="188">
        <f aca="true" t="shared" si="33" ref="C104:H104">C58+C9</f>
        <v>402302.69999999995</v>
      </c>
      <c r="D104" s="188">
        <f t="shared" si="33"/>
        <v>0</v>
      </c>
      <c r="E104" s="188">
        <f t="shared" si="33"/>
        <v>402302.69999999995</v>
      </c>
      <c r="F104" s="188">
        <f t="shared" si="33"/>
        <v>417092.29999999993</v>
      </c>
      <c r="G104" s="188">
        <f t="shared" si="33"/>
        <v>0</v>
      </c>
      <c r="H104" s="188">
        <f t="shared" si="33"/>
        <v>417092.29999999993</v>
      </c>
    </row>
    <row r="105" ht="12.75" collapsed="1"/>
    <row r="107" spans="3:4" ht="12.75">
      <c r="C107" s="65"/>
      <c r="D107" s="255"/>
    </row>
    <row r="108" spans="3:4" ht="12.75">
      <c r="C108" s="66"/>
      <c r="D108" s="256"/>
    </row>
    <row r="109" spans="3:4" ht="12.75">
      <c r="C109" s="66"/>
      <c r="D109" s="256"/>
    </row>
    <row r="110" spans="3:4" ht="12.75">
      <c r="C110" s="66"/>
      <c r="D110" s="256"/>
    </row>
    <row r="111" spans="3:4" ht="12.75">
      <c r="C111" s="65"/>
      <c r="D111" s="255"/>
    </row>
  </sheetData>
  <sheetProtection/>
  <mergeCells count="1">
    <mergeCell ref="A5:H5"/>
  </mergeCells>
  <printOptions/>
  <pageMargins left="0.984251968503937" right="0.4724409448818898" top="0.5118110236220472" bottom="0.5118110236220472" header="0.5118110236220472" footer="0.31496062992125984"/>
  <pageSetup firstPageNumber="3" useFirstPageNumber="1" horizontalDpi="600" verticalDpi="600" orientation="portrait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D569"/>
  <sheetViews>
    <sheetView view="pageBreakPreview" zoomScaleSheetLayoutView="100" workbookViewId="0" topLeftCell="A1">
      <selection activeCell="A1" sqref="A1"/>
    </sheetView>
  </sheetViews>
  <sheetFormatPr defaultColWidth="9.00390625" defaultRowHeight="12.75" outlineLevelRow="1" outlineLevelCol="1"/>
  <cols>
    <col min="1" max="1" width="12.375" style="1" customWidth="1"/>
    <col min="2" max="2" width="7.875" style="2" customWidth="1"/>
    <col min="3" max="3" width="59.25390625" style="4" customWidth="1"/>
    <col min="4" max="6" width="14.125" style="5" hidden="1" customWidth="1" outlineLevel="1"/>
    <col min="7" max="7" width="14.125" style="5" customWidth="1" collapsed="1"/>
    <col min="8" max="10" width="14.125" style="5" customWidth="1"/>
    <col min="11" max="11" width="12.75390625" style="103" customWidth="1"/>
    <col min="12" max="13" width="9.125" style="3" customWidth="1"/>
    <col min="14" max="14" width="10.625" style="3" customWidth="1"/>
    <col min="15" max="16" width="9.125" style="3" customWidth="1"/>
    <col min="17" max="16384" width="9.125" style="5" customWidth="1"/>
  </cols>
  <sheetData>
    <row r="1" spans="1:10" ht="12.75">
      <c r="A1" s="1" t="s">
        <v>142</v>
      </c>
      <c r="D1" s="81"/>
      <c r="F1" s="81" t="s">
        <v>894</v>
      </c>
      <c r="G1" s="81"/>
      <c r="I1" s="81" t="s">
        <v>855</v>
      </c>
      <c r="J1" s="81"/>
    </row>
    <row r="2" spans="4:10" ht="12.75">
      <c r="D2" s="82"/>
      <c r="F2" s="169" t="s">
        <v>554</v>
      </c>
      <c r="G2" s="82"/>
      <c r="I2" s="169" t="s">
        <v>554</v>
      </c>
      <c r="J2" s="82"/>
    </row>
    <row r="3" spans="4:10" ht="12.75">
      <c r="D3" s="82"/>
      <c r="F3" s="169" t="s">
        <v>599</v>
      </c>
      <c r="G3" s="82"/>
      <c r="I3" s="169" t="s">
        <v>395</v>
      </c>
      <c r="J3" s="82"/>
    </row>
    <row r="4" spans="3:10" ht="12.75">
      <c r="C4" s="77"/>
      <c r="D4" s="76"/>
      <c r="E4" s="76"/>
      <c r="F4" s="76"/>
      <c r="G4" s="76"/>
      <c r="H4" s="76"/>
      <c r="I4" s="76"/>
      <c r="J4" s="76"/>
    </row>
    <row r="5" spans="1:10" ht="45" customHeight="1">
      <c r="A5" s="277" t="s">
        <v>893</v>
      </c>
      <c r="B5" s="277"/>
      <c r="C5" s="277"/>
      <c r="D5" s="277"/>
      <c r="E5" s="277"/>
      <c r="F5" s="277"/>
      <c r="G5" s="277"/>
      <c r="H5" s="277"/>
      <c r="I5" s="277"/>
      <c r="J5" s="277"/>
    </row>
    <row r="7" spans="1:16" s="9" customFormat="1" ht="79.5" customHeight="1">
      <c r="A7" s="6" t="s">
        <v>143</v>
      </c>
      <c r="B7" s="7" t="s">
        <v>144</v>
      </c>
      <c r="C7" s="6" t="s">
        <v>145</v>
      </c>
      <c r="D7" s="251" t="s">
        <v>611</v>
      </c>
      <c r="E7" s="251" t="s">
        <v>522</v>
      </c>
      <c r="F7" s="251" t="s">
        <v>892</v>
      </c>
      <c r="G7" s="251" t="s">
        <v>394</v>
      </c>
      <c r="H7" s="251" t="s">
        <v>522</v>
      </c>
      <c r="I7" s="251" t="s">
        <v>892</v>
      </c>
      <c r="J7" s="40" t="s">
        <v>523</v>
      </c>
      <c r="K7" s="204"/>
      <c r="L7" s="205"/>
      <c r="M7" s="205"/>
      <c r="N7" s="205"/>
      <c r="O7" s="205"/>
      <c r="P7" s="205"/>
    </row>
    <row r="8" spans="1:16" s="11" customFormat="1" ht="12.75">
      <c r="A8" s="6">
        <v>1</v>
      </c>
      <c r="B8" s="6">
        <f>A8+1</f>
        <v>2</v>
      </c>
      <c r="C8" s="10">
        <f>B8+1</f>
        <v>3</v>
      </c>
      <c r="D8" s="10">
        <f>C8+1</f>
        <v>4</v>
      </c>
      <c r="E8" s="10">
        <f>D8+1</f>
        <v>5</v>
      </c>
      <c r="F8" s="10">
        <f>E8+1</f>
        <v>6</v>
      </c>
      <c r="G8" s="10">
        <v>4</v>
      </c>
      <c r="H8" s="10">
        <f>G8+1</f>
        <v>5</v>
      </c>
      <c r="I8" s="10">
        <f>H8+1</f>
        <v>6</v>
      </c>
      <c r="J8" s="10">
        <f>I8+1</f>
        <v>7</v>
      </c>
      <c r="K8" s="103"/>
      <c r="L8" s="2"/>
      <c r="M8" s="2"/>
      <c r="N8" s="2"/>
      <c r="O8" s="2"/>
      <c r="P8" s="2"/>
    </row>
    <row r="9" spans="1:16" s="15" customFormat="1" ht="25.5">
      <c r="A9" s="12" t="s">
        <v>356</v>
      </c>
      <c r="B9" s="13"/>
      <c r="C9" s="109" t="s">
        <v>146</v>
      </c>
      <c r="D9" s="14">
        <f>D10+D27+D45+D56+D71+D65</f>
        <v>276024.60000000003</v>
      </c>
      <c r="E9" s="268">
        <f>E10+E27+E45+E56+E71+E65</f>
        <v>1954.4753500000002</v>
      </c>
      <c r="F9" s="14">
        <f>F10+F27+F45+F56+F71+F65</f>
        <v>0</v>
      </c>
      <c r="G9" s="268">
        <f>G10+G27+G45+G56+G71+G65+G92</f>
        <v>277979.07535000006</v>
      </c>
      <c r="H9" s="14">
        <f>H10+H27+H45+H56+H71+H65+H92</f>
        <v>151.45</v>
      </c>
      <c r="I9" s="14">
        <f>I10+I27+I45+I56+I71+I65+I92</f>
        <v>0</v>
      </c>
      <c r="J9" s="268">
        <f>J10+J27+J45+J56+J71+J65+J92</f>
        <v>278130.52535</v>
      </c>
      <c r="K9" s="103" t="s">
        <v>468</v>
      </c>
      <c r="L9" s="123"/>
      <c r="M9" s="210">
        <f>D12+D29+D39+D47+D49+D51+D54+D58+D73+D77+D90+D96+D98+D100+D102</f>
        <v>64159.3</v>
      </c>
      <c r="N9" s="123"/>
      <c r="O9" s="122"/>
      <c r="P9" s="122"/>
    </row>
    <row r="10" spans="1:16" s="11" customFormat="1" ht="12.75">
      <c r="A10" s="7" t="s">
        <v>357</v>
      </c>
      <c r="B10" s="6"/>
      <c r="C10" s="28" t="s">
        <v>147</v>
      </c>
      <c r="D10" s="16">
        <f aca="true" t="shared" si="0" ref="D10:J10">D11+D22</f>
        <v>105926.8</v>
      </c>
      <c r="E10" s="270">
        <f t="shared" si="0"/>
        <v>0</v>
      </c>
      <c r="F10" s="16">
        <f t="shared" si="0"/>
        <v>0</v>
      </c>
      <c r="G10" s="16">
        <f t="shared" si="0"/>
        <v>105926.8</v>
      </c>
      <c r="H10" s="16">
        <f t="shared" si="0"/>
        <v>9.05</v>
      </c>
      <c r="I10" s="16">
        <f t="shared" si="0"/>
        <v>0</v>
      </c>
      <c r="J10" s="16">
        <f t="shared" si="0"/>
        <v>105935.84999999999</v>
      </c>
      <c r="K10" s="206" t="s">
        <v>346</v>
      </c>
      <c r="L10" s="207"/>
      <c r="M10" s="211">
        <f>D16+D20+D23+D25+D33+D35+D37+D42+D60+D80+D83+D86</f>
        <v>211065.30000000005</v>
      </c>
      <c r="N10" s="207"/>
      <c r="O10" s="2"/>
      <c r="P10" s="2"/>
    </row>
    <row r="11" spans="1:16" s="11" customFormat="1" ht="38.25">
      <c r="A11" s="7" t="s">
        <v>358</v>
      </c>
      <c r="B11" s="6"/>
      <c r="C11" s="28" t="s">
        <v>437</v>
      </c>
      <c r="D11" s="16">
        <f aca="true" t="shared" si="1" ref="D11:J11">D12+D16+D20</f>
        <v>100357.1</v>
      </c>
      <c r="E11" s="270">
        <f t="shared" si="1"/>
        <v>0</v>
      </c>
      <c r="F11" s="16">
        <f t="shared" si="1"/>
        <v>0</v>
      </c>
      <c r="G11" s="16">
        <f t="shared" si="1"/>
        <v>100357.1</v>
      </c>
      <c r="H11" s="16">
        <f t="shared" si="1"/>
        <v>9.05</v>
      </c>
      <c r="I11" s="16">
        <f t="shared" si="1"/>
        <v>0</v>
      </c>
      <c r="J11" s="16">
        <f t="shared" si="1"/>
        <v>100366.15</v>
      </c>
      <c r="K11" s="209" t="s">
        <v>312</v>
      </c>
      <c r="L11" s="2"/>
      <c r="M11" s="122">
        <f>SUM(M9:M10)</f>
        <v>275224.60000000003</v>
      </c>
      <c r="N11" s="2"/>
      <c r="O11" s="2"/>
      <c r="P11" s="2"/>
    </row>
    <row r="12" spans="1:16" s="11" customFormat="1" ht="25.5">
      <c r="A12" s="7" t="s">
        <v>359</v>
      </c>
      <c r="B12" s="6"/>
      <c r="C12" s="28" t="s">
        <v>64</v>
      </c>
      <c r="D12" s="16">
        <f>D14</f>
        <v>14748</v>
      </c>
      <c r="E12" s="270">
        <f>E14</f>
        <v>0</v>
      </c>
      <c r="F12" s="16">
        <f>F14</f>
        <v>0</v>
      </c>
      <c r="G12" s="16">
        <f>SUM(G13:G15)</f>
        <v>14748</v>
      </c>
      <c r="H12" s="16">
        <f>SUM(H13:H15)</f>
        <v>9.05</v>
      </c>
      <c r="I12" s="16">
        <f>SUM(I13:I15)</f>
        <v>0</v>
      </c>
      <c r="J12" s="16">
        <f>SUM(J13:J15)</f>
        <v>14757.05</v>
      </c>
      <c r="K12" s="203"/>
      <c r="L12" s="2"/>
      <c r="M12" s="2"/>
      <c r="N12" s="2"/>
      <c r="O12" s="2"/>
      <c r="P12" s="2"/>
    </row>
    <row r="13" spans="1:16" s="11" customFormat="1" ht="25.5">
      <c r="A13" s="7"/>
      <c r="B13" s="17" t="s">
        <v>150</v>
      </c>
      <c r="C13" s="27" t="s">
        <v>151</v>
      </c>
      <c r="D13" s="16"/>
      <c r="E13" s="270"/>
      <c r="F13" s="16"/>
      <c r="G13" s="16">
        <v>0</v>
      </c>
      <c r="H13" s="16">
        <v>2.4</v>
      </c>
      <c r="I13" s="16"/>
      <c r="J13" s="16">
        <f>SUM(G13:I13)</f>
        <v>2.4</v>
      </c>
      <c r="K13" s="203"/>
      <c r="L13" s="2"/>
      <c r="M13" s="2"/>
      <c r="N13" s="2"/>
      <c r="O13" s="2"/>
      <c r="P13" s="2"/>
    </row>
    <row r="14" spans="1:16" s="11" customFormat="1" ht="25.5">
      <c r="A14" s="7"/>
      <c r="B14" s="17" t="s">
        <v>148</v>
      </c>
      <c r="C14" s="27" t="s">
        <v>149</v>
      </c>
      <c r="D14" s="16">
        <v>14748</v>
      </c>
      <c r="E14" s="270"/>
      <c r="F14" s="16"/>
      <c r="G14" s="16">
        <f>SUM(D14:F14)</f>
        <v>14748</v>
      </c>
      <c r="H14" s="16">
        <v>6.125</v>
      </c>
      <c r="I14" s="16"/>
      <c r="J14" s="16">
        <f>SUM(G14:I14)</f>
        <v>14754.125</v>
      </c>
      <c r="K14" s="103"/>
      <c r="L14" s="2"/>
      <c r="M14" s="2"/>
      <c r="N14" s="2"/>
      <c r="O14" s="2"/>
      <c r="P14" s="2"/>
    </row>
    <row r="15" spans="1:16" s="11" customFormat="1" ht="12.75">
      <c r="A15" s="7"/>
      <c r="B15" s="17" t="s">
        <v>560</v>
      </c>
      <c r="C15" s="27" t="s">
        <v>561</v>
      </c>
      <c r="D15" s="16"/>
      <c r="E15" s="270"/>
      <c r="F15" s="16"/>
      <c r="G15" s="16">
        <v>0</v>
      </c>
      <c r="H15" s="16">
        <v>0.525</v>
      </c>
      <c r="I15" s="16"/>
      <c r="J15" s="16">
        <f>SUM(G15:I15)</f>
        <v>0.525</v>
      </c>
      <c r="K15" s="103"/>
      <c r="L15" s="2"/>
      <c r="M15" s="2"/>
      <c r="N15" s="2"/>
      <c r="O15" s="2"/>
      <c r="P15" s="2"/>
    </row>
    <row r="16" spans="1:16" s="11" customFormat="1" ht="25.5" hidden="1" outlineLevel="1">
      <c r="A16" s="7" t="s">
        <v>360</v>
      </c>
      <c r="B16" s="6"/>
      <c r="C16" s="28" t="s">
        <v>65</v>
      </c>
      <c r="D16" s="16">
        <f aca="true" t="shared" si="2" ref="D16:J16">SUM(D17:D19)</f>
        <v>249.60000000000002</v>
      </c>
      <c r="E16" s="270">
        <f t="shared" si="2"/>
        <v>0</v>
      </c>
      <c r="F16" s="16">
        <f t="shared" si="2"/>
        <v>0</v>
      </c>
      <c r="G16" s="270">
        <f t="shared" si="2"/>
        <v>249.60000000000002</v>
      </c>
      <c r="H16" s="270">
        <f t="shared" si="2"/>
        <v>0</v>
      </c>
      <c r="I16" s="16">
        <f t="shared" si="2"/>
        <v>0</v>
      </c>
      <c r="J16" s="270">
        <f t="shared" si="2"/>
        <v>249.60000000000002</v>
      </c>
      <c r="K16" s="103"/>
      <c r="L16" s="2"/>
      <c r="M16" s="2"/>
      <c r="N16" s="2"/>
      <c r="O16" s="2"/>
      <c r="P16" s="2"/>
    </row>
    <row r="17" spans="1:16" s="11" customFormat="1" ht="25.5" hidden="1" outlineLevel="1">
      <c r="A17" s="7"/>
      <c r="B17" s="17" t="s">
        <v>150</v>
      </c>
      <c r="C17" s="27" t="s">
        <v>151</v>
      </c>
      <c r="D17" s="16">
        <v>1.9</v>
      </c>
      <c r="E17" s="270"/>
      <c r="F17" s="16"/>
      <c r="G17" s="270">
        <f>SUM(D17:F17)</f>
        <v>1.9</v>
      </c>
      <c r="H17" s="270"/>
      <c r="I17" s="16"/>
      <c r="J17" s="270">
        <f>SUM(G17:I17)</f>
        <v>1.9</v>
      </c>
      <c r="K17" s="103"/>
      <c r="L17" s="2"/>
      <c r="M17" s="2"/>
      <c r="N17" s="2"/>
      <c r="O17" s="2"/>
      <c r="P17" s="2"/>
    </row>
    <row r="18" spans="1:16" s="11" customFormat="1" ht="12.75" hidden="1" outlineLevel="1">
      <c r="A18" s="7"/>
      <c r="B18" s="17" t="s">
        <v>152</v>
      </c>
      <c r="C18" s="27" t="s">
        <v>153</v>
      </c>
      <c r="D18" s="16">
        <v>187</v>
      </c>
      <c r="E18" s="270"/>
      <c r="F18" s="16"/>
      <c r="G18" s="270">
        <f>SUM(D18:F18)</f>
        <v>187</v>
      </c>
      <c r="H18" s="270"/>
      <c r="I18" s="16"/>
      <c r="J18" s="270">
        <f>SUM(G18:I18)</f>
        <v>187</v>
      </c>
      <c r="K18" s="103"/>
      <c r="L18" s="2"/>
      <c r="M18" s="2"/>
      <c r="N18" s="2"/>
      <c r="O18" s="2"/>
      <c r="P18" s="2"/>
    </row>
    <row r="19" spans="1:16" s="11" customFormat="1" ht="25.5" hidden="1" outlineLevel="1">
      <c r="A19" s="7"/>
      <c r="B19" s="17" t="s">
        <v>148</v>
      </c>
      <c r="C19" s="27" t="s">
        <v>149</v>
      </c>
      <c r="D19" s="16">
        <v>60.7</v>
      </c>
      <c r="E19" s="270"/>
      <c r="F19" s="16"/>
      <c r="G19" s="270">
        <f>SUM(D19:F19)</f>
        <v>60.7</v>
      </c>
      <c r="H19" s="270"/>
      <c r="I19" s="16"/>
      <c r="J19" s="270">
        <f>SUM(G19:I19)</f>
        <v>60.7</v>
      </c>
      <c r="K19" s="103"/>
      <c r="L19" s="2"/>
      <c r="M19" s="2"/>
      <c r="N19" s="2"/>
      <c r="O19" s="2"/>
      <c r="P19" s="2"/>
    </row>
    <row r="20" spans="1:16" s="11" customFormat="1" ht="38.25" hidden="1" outlineLevel="1">
      <c r="A20" s="7" t="s">
        <v>361</v>
      </c>
      <c r="B20" s="17"/>
      <c r="C20" s="27" t="s">
        <v>889</v>
      </c>
      <c r="D20" s="16">
        <f aca="true" t="shared" si="3" ref="D20:J20">D21</f>
        <v>85359.5</v>
      </c>
      <c r="E20" s="270">
        <f t="shared" si="3"/>
        <v>0</v>
      </c>
      <c r="F20" s="16">
        <f t="shared" si="3"/>
        <v>0</v>
      </c>
      <c r="G20" s="270">
        <f t="shared" si="3"/>
        <v>85359.5</v>
      </c>
      <c r="H20" s="270">
        <f t="shared" si="3"/>
        <v>0</v>
      </c>
      <c r="I20" s="16">
        <f t="shared" si="3"/>
        <v>0</v>
      </c>
      <c r="J20" s="270">
        <f t="shared" si="3"/>
        <v>85359.5</v>
      </c>
      <c r="K20" s="103"/>
      <c r="L20" s="2"/>
      <c r="M20" s="2"/>
      <c r="N20" s="2"/>
      <c r="O20" s="2"/>
      <c r="P20" s="2"/>
    </row>
    <row r="21" spans="1:16" s="11" customFormat="1" ht="25.5" hidden="1" outlineLevel="1">
      <c r="A21" s="7"/>
      <c r="B21" s="17" t="s">
        <v>148</v>
      </c>
      <c r="C21" s="27" t="s">
        <v>149</v>
      </c>
      <c r="D21" s="16">
        <v>85359.5</v>
      </c>
      <c r="E21" s="270"/>
      <c r="F21" s="16"/>
      <c r="G21" s="270">
        <f>SUM(D21:F21)</f>
        <v>85359.5</v>
      </c>
      <c r="H21" s="270"/>
      <c r="I21" s="16"/>
      <c r="J21" s="270">
        <f>SUM(G21:I21)</f>
        <v>85359.5</v>
      </c>
      <c r="K21" s="103"/>
      <c r="L21" s="2"/>
      <c r="M21" s="2"/>
      <c r="N21" s="2"/>
      <c r="O21" s="2"/>
      <c r="P21" s="2"/>
    </row>
    <row r="22" spans="1:16" s="11" customFormat="1" ht="25.5" hidden="1" outlineLevel="1">
      <c r="A22" s="7" t="s">
        <v>362</v>
      </c>
      <c r="B22" s="17"/>
      <c r="C22" s="27" t="s">
        <v>673</v>
      </c>
      <c r="D22" s="16">
        <f aca="true" t="shared" si="4" ref="D22:J22">D23+D25</f>
        <v>5569.7</v>
      </c>
      <c r="E22" s="270">
        <f t="shared" si="4"/>
        <v>0</v>
      </c>
      <c r="F22" s="16">
        <f t="shared" si="4"/>
        <v>0</v>
      </c>
      <c r="G22" s="270">
        <f t="shared" si="4"/>
        <v>5569.7</v>
      </c>
      <c r="H22" s="270">
        <f t="shared" si="4"/>
        <v>0</v>
      </c>
      <c r="I22" s="16">
        <f t="shared" si="4"/>
        <v>0</v>
      </c>
      <c r="J22" s="270">
        <f t="shared" si="4"/>
        <v>5569.7</v>
      </c>
      <c r="K22" s="103"/>
      <c r="L22" s="2"/>
      <c r="M22" s="2"/>
      <c r="N22" s="2"/>
      <c r="O22" s="2"/>
      <c r="P22" s="2"/>
    </row>
    <row r="23" spans="1:16" s="11" customFormat="1" ht="25.5" hidden="1" outlineLevel="1">
      <c r="A23" s="7" t="s">
        <v>363</v>
      </c>
      <c r="B23" s="17"/>
      <c r="C23" s="110" t="s">
        <v>485</v>
      </c>
      <c r="D23" s="16">
        <f aca="true" t="shared" si="5" ref="D23:J23">D24</f>
        <v>356.9</v>
      </c>
      <c r="E23" s="270">
        <f t="shared" si="5"/>
        <v>0</v>
      </c>
      <c r="F23" s="16">
        <f t="shared" si="5"/>
        <v>0</v>
      </c>
      <c r="G23" s="270">
        <f t="shared" si="5"/>
        <v>356.9</v>
      </c>
      <c r="H23" s="270">
        <f t="shared" si="5"/>
        <v>0</v>
      </c>
      <c r="I23" s="16">
        <f t="shared" si="5"/>
        <v>0</v>
      </c>
      <c r="J23" s="270">
        <f t="shared" si="5"/>
        <v>356.9</v>
      </c>
      <c r="K23" s="103"/>
      <c r="L23" s="2"/>
      <c r="M23" s="2"/>
      <c r="N23" s="2"/>
      <c r="O23" s="2"/>
      <c r="P23" s="2"/>
    </row>
    <row r="24" spans="1:16" s="11" customFormat="1" ht="25.5" hidden="1" outlineLevel="1">
      <c r="A24" s="7"/>
      <c r="B24" s="17" t="s">
        <v>148</v>
      </c>
      <c r="C24" s="27" t="s">
        <v>149</v>
      </c>
      <c r="D24" s="16">
        <v>356.9</v>
      </c>
      <c r="E24" s="270"/>
      <c r="F24" s="16"/>
      <c r="G24" s="270">
        <f>SUM(D24:F24)</f>
        <v>356.9</v>
      </c>
      <c r="H24" s="270"/>
      <c r="I24" s="16"/>
      <c r="J24" s="270">
        <f>SUM(G24:I24)</f>
        <v>356.9</v>
      </c>
      <c r="K24" s="103"/>
      <c r="L24" s="2"/>
      <c r="M24" s="2"/>
      <c r="N24" s="2"/>
      <c r="O24" s="2"/>
      <c r="P24" s="2"/>
    </row>
    <row r="25" spans="1:16" s="11" customFormat="1" ht="38.25" hidden="1" outlineLevel="1">
      <c r="A25" s="7" t="s">
        <v>364</v>
      </c>
      <c r="B25" s="17"/>
      <c r="C25" s="27" t="s">
        <v>154</v>
      </c>
      <c r="D25" s="16">
        <f aca="true" t="shared" si="6" ref="D25:J25">D26</f>
        <v>5212.8</v>
      </c>
      <c r="E25" s="270">
        <f t="shared" si="6"/>
        <v>0</v>
      </c>
      <c r="F25" s="16">
        <f t="shared" si="6"/>
        <v>0</v>
      </c>
      <c r="G25" s="270">
        <f t="shared" si="6"/>
        <v>5212.8</v>
      </c>
      <c r="H25" s="270">
        <f t="shared" si="6"/>
        <v>0</v>
      </c>
      <c r="I25" s="16">
        <f t="shared" si="6"/>
        <v>0</v>
      </c>
      <c r="J25" s="270">
        <f t="shared" si="6"/>
        <v>5212.8</v>
      </c>
      <c r="K25" s="103"/>
      <c r="L25" s="2"/>
      <c r="M25" s="2"/>
      <c r="N25" s="2"/>
      <c r="O25" s="2"/>
      <c r="P25" s="2"/>
    </row>
    <row r="26" spans="1:16" s="11" customFormat="1" ht="12.75" hidden="1" outlineLevel="1">
      <c r="A26" s="7"/>
      <c r="B26" s="17" t="s">
        <v>152</v>
      </c>
      <c r="C26" s="27" t="s">
        <v>153</v>
      </c>
      <c r="D26" s="16">
        <v>5212.8</v>
      </c>
      <c r="E26" s="270"/>
      <c r="F26" s="16"/>
      <c r="G26" s="270">
        <f>SUM(D26:F26)</f>
        <v>5212.8</v>
      </c>
      <c r="H26" s="270"/>
      <c r="I26" s="16"/>
      <c r="J26" s="270">
        <f>SUM(G26:I26)</f>
        <v>5212.8</v>
      </c>
      <c r="K26" s="103"/>
      <c r="L26" s="2"/>
      <c r="M26" s="2"/>
      <c r="N26" s="2"/>
      <c r="O26" s="2"/>
      <c r="P26" s="2"/>
    </row>
    <row r="27" spans="1:16" s="11" customFormat="1" ht="12.75" collapsed="1">
      <c r="A27" s="7" t="s">
        <v>365</v>
      </c>
      <c r="B27" s="6"/>
      <c r="C27" s="28" t="s">
        <v>605</v>
      </c>
      <c r="D27" s="16">
        <f aca="true" t="shared" si="7" ref="D27:J27">D28+D41</f>
        <v>130573.40000000001</v>
      </c>
      <c r="E27" s="270">
        <f t="shared" si="7"/>
        <v>0</v>
      </c>
      <c r="F27" s="16">
        <f t="shared" si="7"/>
        <v>0</v>
      </c>
      <c r="G27" s="16">
        <f t="shared" si="7"/>
        <v>130573.40000000001</v>
      </c>
      <c r="H27" s="16">
        <f t="shared" si="7"/>
        <v>2.5</v>
      </c>
      <c r="I27" s="16">
        <f t="shared" si="7"/>
        <v>0</v>
      </c>
      <c r="J27" s="16">
        <f t="shared" si="7"/>
        <v>130575.90000000001</v>
      </c>
      <c r="K27" s="103"/>
      <c r="L27" s="2"/>
      <c r="M27" s="2"/>
      <c r="N27" s="2"/>
      <c r="O27" s="2"/>
      <c r="P27" s="2"/>
    </row>
    <row r="28" spans="1:16" s="11" customFormat="1" ht="38.25">
      <c r="A28" s="7" t="s">
        <v>366</v>
      </c>
      <c r="B28" s="6"/>
      <c r="C28" s="28" t="s">
        <v>31</v>
      </c>
      <c r="D28" s="16">
        <f aca="true" t="shared" si="8" ref="D28:J28">D29+D33+D37+D39+D35</f>
        <v>128551.20000000001</v>
      </c>
      <c r="E28" s="270">
        <f t="shared" si="8"/>
        <v>0</v>
      </c>
      <c r="F28" s="16">
        <f t="shared" si="8"/>
        <v>0</v>
      </c>
      <c r="G28" s="16">
        <f t="shared" si="8"/>
        <v>128551.20000000001</v>
      </c>
      <c r="H28" s="16">
        <f t="shared" si="8"/>
        <v>2.5</v>
      </c>
      <c r="I28" s="16">
        <f t="shared" si="8"/>
        <v>0</v>
      </c>
      <c r="J28" s="16">
        <f t="shared" si="8"/>
        <v>128553.70000000001</v>
      </c>
      <c r="K28" s="103"/>
      <c r="L28" s="2"/>
      <c r="M28" s="2"/>
      <c r="N28" s="2"/>
      <c r="O28" s="2"/>
      <c r="P28" s="2"/>
    </row>
    <row r="29" spans="1:16" s="11" customFormat="1" ht="51">
      <c r="A29" s="7" t="s">
        <v>236</v>
      </c>
      <c r="B29" s="6"/>
      <c r="C29" s="28" t="s">
        <v>66</v>
      </c>
      <c r="D29" s="16">
        <f>D31</f>
        <v>13774</v>
      </c>
      <c r="E29" s="270">
        <f>E31</f>
        <v>0</v>
      </c>
      <c r="F29" s="16">
        <f>F31</f>
        <v>0</v>
      </c>
      <c r="G29" s="16">
        <f>SUM(G30:G32)</f>
        <v>13774</v>
      </c>
      <c r="H29" s="16">
        <f>SUM(H30:H32)</f>
        <v>2.5</v>
      </c>
      <c r="I29" s="16">
        <f>SUM(I30:I32)</f>
        <v>0</v>
      </c>
      <c r="J29" s="16">
        <f>SUM(J30:J32)</f>
        <v>13776.5</v>
      </c>
      <c r="K29" s="103"/>
      <c r="L29" s="2"/>
      <c r="M29" s="2"/>
      <c r="N29" s="2"/>
      <c r="O29" s="2"/>
      <c r="P29" s="2"/>
    </row>
    <row r="30" spans="1:16" s="11" customFormat="1" ht="25.5">
      <c r="A30" s="7"/>
      <c r="B30" s="17" t="s">
        <v>150</v>
      </c>
      <c r="C30" s="27" t="s">
        <v>151</v>
      </c>
      <c r="D30" s="16"/>
      <c r="E30" s="270"/>
      <c r="F30" s="16"/>
      <c r="G30" s="16">
        <v>0</v>
      </c>
      <c r="H30" s="16">
        <v>2.4</v>
      </c>
      <c r="I30" s="16"/>
      <c r="J30" s="16">
        <f>SUM(G30:I30)</f>
        <v>2.4</v>
      </c>
      <c r="K30" s="103"/>
      <c r="L30" s="2"/>
      <c r="M30" s="2"/>
      <c r="N30" s="2"/>
      <c r="O30" s="2"/>
      <c r="P30" s="2"/>
    </row>
    <row r="31" spans="1:16" s="11" customFormat="1" ht="25.5" hidden="1" outlineLevel="1">
      <c r="A31" s="7"/>
      <c r="B31" s="17" t="s">
        <v>148</v>
      </c>
      <c r="C31" s="27" t="s">
        <v>149</v>
      </c>
      <c r="D31" s="16">
        <v>13774</v>
      </c>
      <c r="E31" s="270"/>
      <c r="F31" s="16"/>
      <c r="G31" s="16">
        <f>SUM(D31:F31)</f>
        <v>13774</v>
      </c>
      <c r="H31" s="16"/>
      <c r="I31" s="16"/>
      <c r="J31" s="16">
        <f>SUM(G31:I31)</f>
        <v>13774</v>
      </c>
      <c r="K31" s="103"/>
      <c r="L31" s="2"/>
      <c r="M31" s="2"/>
      <c r="N31" s="2"/>
      <c r="O31" s="2"/>
      <c r="P31" s="2"/>
    </row>
    <row r="32" spans="1:16" s="11" customFormat="1" ht="12.75" collapsed="1">
      <c r="A32" s="7"/>
      <c r="B32" s="17" t="s">
        <v>560</v>
      </c>
      <c r="C32" s="27" t="s">
        <v>561</v>
      </c>
      <c r="D32" s="16"/>
      <c r="E32" s="270"/>
      <c r="F32" s="16"/>
      <c r="G32" s="16">
        <v>0</v>
      </c>
      <c r="H32" s="16">
        <v>0.1</v>
      </c>
      <c r="I32" s="16"/>
      <c r="J32" s="16">
        <f>SUM(G32:I32)</f>
        <v>0.1</v>
      </c>
      <c r="K32" s="103"/>
      <c r="L32" s="2"/>
      <c r="M32" s="2"/>
      <c r="N32" s="2"/>
      <c r="O32" s="2"/>
      <c r="P32" s="2"/>
    </row>
    <row r="33" spans="1:16" s="11" customFormat="1" ht="51" hidden="1" outlineLevel="1">
      <c r="A33" s="7" t="s">
        <v>32</v>
      </c>
      <c r="B33" s="17"/>
      <c r="C33" s="27" t="s">
        <v>555</v>
      </c>
      <c r="D33" s="16">
        <f aca="true" t="shared" si="9" ref="D33:J33">D34</f>
        <v>106766.7</v>
      </c>
      <c r="E33" s="270">
        <f t="shared" si="9"/>
        <v>0</v>
      </c>
      <c r="F33" s="16">
        <f t="shared" si="9"/>
        <v>0</v>
      </c>
      <c r="G33" s="270">
        <f t="shared" si="9"/>
        <v>106766.7</v>
      </c>
      <c r="H33" s="270">
        <f t="shared" si="9"/>
        <v>0</v>
      </c>
      <c r="I33" s="16">
        <f t="shared" si="9"/>
        <v>0</v>
      </c>
      <c r="J33" s="270">
        <f t="shared" si="9"/>
        <v>106766.7</v>
      </c>
      <c r="K33" s="103"/>
      <c r="L33" s="2"/>
      <c r="M33" s="2"/>
      <c r="N33" s="2"/>
      <c r="O33" s="2"/>
      <c r="P33" s="2"/>
    </row>
    <row r="34" spans="1:16" s="11" customFormat="1" ht="25.5" hidden="1" outlineLevel="1">
      <c r="A34" s="7"/>
      <c r="B34" s="17" t="s">
        <v>148</v>
      </c>
      <c r="C34" s="27" t="s">
        <v>149</v>
      </c>
      <c r="D34" s="16">
        <v>106766.7</v>
      </c>
      <c r="E34" s="270"/>
      <c r="F34" s="16"/>
      <c r="G34" s="270">
        <f>SUM(D34:F34)</f>
        <v>106766.7</v>
      </c>
      <c r="H34" s="270"/>
      <c r="I34" s="16"/>
      <c r="J34" s="270">
        <f>SUM(G34:I34)</f>
        <v>106766.7</v>
      </c>
      <c r="K34" s="103"/>
      <c r="L34" s="2"/>
      <c r="M34" s="2"/>
      <c r="N34" s="2"/>
      <c r="O34" s="2"/>
      <c r="P34" s="2"/>
    </row>
    <row r="35" spans="1:16" s="11" customFormat="1" ht="38.25" hidden="1" outlineLevel="1">
      <c r="A35" s="7" t="s">
        <v>33</v>
      </c>
      <c r="B35" s="6"/>
      <c r="C35" s="28" t="s">
        <v>616</v>
      </c>
      <c r="D35" s="16">
        <f aca="true" t="shared" si="10" ref="D35:J35">D36</f>
        <v>3587.1</v>
      </c>
      <c r="E35" s="270">
        <f t="shared" si="10"/>
        <v>0</v>
      </c>
      <c r="F35" s="16">
        <f t="shared" si="10"/>
        <v>0</v>
      </c>
      <c r="G35" s="270">
        <f t="shared" si="10"/>
        <v>3587.1</v>
      </c>
      <c r="H35" s="270">
        <f t="shared" si="10"/>
        <v>0</v>
      </c>
      <c r="I35" s="16">
        <f t="shared" si="10"/>
        <v>0</v>
      </c>
      <c r="J35" s="270">
        <f t="shared" si="10"/>
        <v>3587.1</v>
      </c>
      <c r="K35" s="103"/>
      <c r="L35" s="2"/>
      <c r="M35" s="2"/>
      <c r="N35" s="2"/>
      <c r="O35" s="2"/>
      <c r="P35" s="2"/>
    </row>
    <row r="36" spans="1:16" s="11" customFormat="1" ht="25.5" hidden="1" outlineLevel="1">
      <c r="A36" s="7"/>
      <c r="B36" s="17" t="s">
        <v>148</v>
      </c>
      <c r="C36" s="27" t="s">
        <v>149</v>
      </c>
      <c r="D36" s="16">
        <v>3587.1</v>
      </c>
      <c r="E36" s="270"/>
      <c r="F36" s="16"/>
      <c r="G36" s="270">
        <f>SUM(D36:F36)</f>
        <v>3587.1</v>
      </c>
      <c r="H36" s="270"/>
      <c r="I36" s="16"/>
      <c r="J36" s="270">
        <f>SUM(G36:I36)</f>
        <v>3587.1</v>
      </c>
      <c r="K36" s="103"/>
      <c r="L36" s="2"/>
      <c r="M36" s="2"/>
      <c r="N36" s="2"/>
      <c r="O36" s="2"/>
      <c r="P36" s="2"/>
    </row>
    <row r="37" spans="1:16" s="11" customFormat="1" ht="140.25" hidden="1" outlineLevel="1">
      <c r="A37" s="7" t="s">
        <v>335</v>
      </c>
      <c r="B37" s="17"/>
      <c r="C37" s="27" t="s">
        <v>419</v>
      </c>
      <c r="D37" s="16">
        <f aca="true" t="shared" si="11" ref="D37:J37">D38</f>
        <v>4091.6</v>
      </c>
      <c r="E37" s="270">
        <f t="shared" si="11"/>
        <v>0</v>
      </c>
      <c r="F37" s="16">
        <f t="shared" si="11"/>
        <v>0</v>
      </c>
      <c r="G37" s="270">
        <f t="shared" si="11"/>
        <v>4091.6</v>
      </c>
      <c r="H37" s="270">
        <f t="shared" si="11"/>
        <v>0</v>
      </c>
      <c r="I37" s="16">
        <f t="shared" si="11"/>
        <v>0</v>
      </c>
      <c r="J37" s="270">
        <f t="shared" si="11"/>
        <v>4091.6</v>
      </c>
      <c r="K37" s="103"/>
      <c r="L37" s="2"/>
      <c r="M37" s="2"/>
      <c r="N37" s="2"/>
      <c r="O37" s="2"/>
      <c r="P37" s="2"/>
    </row>
    <row r="38" spans="1:16" s="11" customFormat="1" ht="25.5" hidden="1" outlineLevel="1">
      <c r="A38" s="7"/>
      <c r="B38" s="17" t="s">
        <v>148</v>
      </c>
      <c r="C38" s="27" t="s">
        <v>149</v>
      </c>
      <c r="D38" s="16">
        <v>4091.6</v>
      </c>
      <c r="E38" s="270"/>
      <c r="F38" s="16"/>
      <c r="G38" s="270">
        <f>SUM(D38:F38)</f>
        <v>4091.6</v>
      </c>
      <c r="H38" s="270"/>
      <c r="I38" s="16"/>
      <c r="J38" s="270">
        <f>SUM(G38:I38)</f>
        <v>4091.6</v>
      </c>
      <c r="K38" s="103"/>
      <c r="L38" s="2"/>
      <c r="M38" s="2"/>
      <c r="N38" s="2"/>
      <c r="O38" s="2"/>
      <c r="P38" s="2"/>
    </row>
    <row r="39" spans="1:16" s="11" customFormat="1" ht="140.25" hidden="1" outlineLevel="1">
      <c r="A39" s="7" t="s">
        <v>67</v>
      </c>
      <c r="B39" s="17"/>
      <c r="C39" s="27" t="s">
        <v>895</v>
      </c>
      <c r="D39" s="16">
        <f aca="true" t="shared" si="12" ref="D39:J39">D40</f>
        <v>331.8</v>
      </c>
      <c r="E39" s="270">
        <f t="shared" si="12"/>
        <v>0</v>
      </c>
      <c r="F39" s="16">
        <f t="shared" si="12"/>
        <v>0</v>
      </c>
      <c r="G39" s="270">
        <f t="shared" si="12"/>
        <v>331.8</v>
      </c>
      <c r="H39" s="270">
        <f t="shared" si="12"/>
        <v>0</v>
      </c>
      <c r="I39" s="16">
        <f t="shared" si="12"/>
        <v>0</v>
      </c>
      <c r="J39" s="270">
        <f t="shared" si="12"/>
        <v>331.8</v>
      </c>
      <c r="K39" s="103"/>
      <c r="L39" s="2"/>
      <c r="M39" s="2"/>
      <c r="N39" s="2"/>
      <c r="O39" s="2"/>
      <c r="P39" s="2"/>
    </row>
    <row r="40" spans="1:16" s="11" customFormat="1" ht="25.5" hidden="1" outlineLevel="1">
      <c r="A40" s="7"/>
      <c r="B40" s="17" t="s">
        <v>148</v>
      </c>
      <c r="C40" s="27" t="s">
        <v>149</v>
      </c>
      <c r="D40" s="16">
        <v>331.8</v>
      </c>
      <c r="E40" s="270"/>
      <c r="F40" s="16"/>
      <c r="G40" s="270">
        <f>SUM(D40:F40)</f>
        <v>331.8</v>
      </c>
      <c r="H40" s="270"/>
      <c r="I40" s="16"/>
      <c r="J40" s="270">
        <f>SUM(G40:I40)</f>
        <v>331.8</v>
      </c>
      <c r="K40" s="103"/>
      <c r="L40" s="2"/>
      <c r="M40" s="2"/>
      <c r="N40" s="2"/>
      <c r="O40" s="2"/>
      <c r="P40" s="2"/>
    </row>
    <row r="41" spans="1:16" s="11" customFormat="1" ht="12.75" hidden="1" outlineLevel="1">
      <c r="A41" s="7" t="s">
        <v>34</v>
      </c>
      <c r="B41" s="17"/>
      <c r="C41" s="27" t="s">
        <v>617</v>
      </c>
      <c r="D41" s="16">
        <f aca="true" t="shared" si="13" ref="D41:G42">D42</f>
        <v>2022.2</v>
      </c>
      <c r="E41" s="270">
        <f t="shared" si="13"/>
        <v>0</v>
      </c>
      <c r="F41" s="16">
        <f t="shared" si="13"/>
        <v>0</v>
      </c>
      <c r="G41" s="270">
        <f t="shared" si="13"/>
        <v>2022.2</v>
      </c>
      <c r="H41" s="270">
        <f aca="true" t="shared" si="14" ref="H41:J42">H42</f>
        <v>0</v>
      </c>
      <c r="I41" s="16">
        <f t="shared" si="14"/>
        <v>0</v>
      </c>
      <c r="J41" s="270">
        <f t="shared" si="14"/>
        <v>2022.2</v>
      </c>
      <c r="K41" s="103"/>
      <c r="L41" s="2"/>
      <c r="M41" s="2"/>
      <c r="N41" s="2"/>
      <c r="O41" s="2"/>
      <c r="P41" s="2"/>
    </row>
    <row r="42" spans="1:16" s="11" customFormat="1" ht="25.5" hidden="1" outlineLevel="1">
      <c r="A42" s="7" t="s">
        <v>35</v>
      </c>
      <c r="B42" s="17"/>
      <c r="C42" s="110" t="s">
        <v>485</v>
      </c>
      <c r="D42" s="16">
        <f t="shared" si="13"/>
        <v>2022.2</v>
      </c>
      <c r="E42" s="270">
        <f t="shared" si="13"/>
        <v>0</v>
      </c>
      <c r="F42" s="16">
        <f t="shared" si="13"/>
        <v>0</v>
      </c>
      <c r="G42" s="270">
        <f t="shared" si="13"/>
        <v>2022.2</v>
      </c>
      <c r="H42" s="270">
        <f t="shared" si="14"/>
        <v>0</v>
      </c>
      <c r="I42" s="16">
        <f t="shared" si="14"/>
        <v>0</v>
      </c>
      <c r="J42" s="270">
        <f t="shared" si="14"/>
        <v>2022.2</v>
      </c>
      <c r="K42" s="103"/>
      <c r="L42" s="2"/>
      <c r="M42" s="2"/>
      <c r="N42" s="2"/>
      <c r="O42" s="2"/>
      <c r="P42" s="2"/>
    </row>
    <row r="43" spans="1:16" s="11" customFormat="1" ht="25.5" hidden="1" outlineLevel="1">
      <c r="A43" s="7"/>
      <c r="B43" s="17" t="s">
        <v>148</v>
      </c>
      <c r="C43" s="27" t="s">
        <v>149</v>
      </c>
      <c r="D43" s="16">
        <v>2022.2</v>
      </c>
      <c r="E43" s="270"/>
      <c r="F43" s="16"/>
      <c r="G43" s="270">
        <f>SUM(D43:F43)</f>
        <v>2022.2</v>
      </c>
      <c r="H43" s="270"/>
      <c r="I43" s="16"/>
      <c r="J43" s="270">
        <f>SUM(G43:I43)</f>
        <v>2022.2</v>
      </c>
      <c r="K43" s="103"/>
      <c r="L43" s="2"/>
      <c r="M43" s="2"/>
      <c r="N43" s="2"/>
      <c r="O43" s="2"/>
      <c r="P43" s="2"/>
    </row>
    <row r="44" spans="1:16" s="11" customFormat="1" ht="12.75" hidden="1" outlineLevel="1">
      <c r="A44" s="7"/>
      <c r="B44" s="17"/>
      <c r="C44" s="27" t="s">
        <v>556</v>
      </c>
      <c r="D44" s="16">
        <v>2.1</v>
      </c>
      <c r="E44" s="270"/>
      <c r="F44" s="16"/>
      <c r="G44" s="270">
        <f>SUM(D44:F44)</f>
        <v>2.1</v>
      </c>
      <c r="H44" s="270"/>
      <c r="I44" s="16"/>
      <c r="J44" s="270">
        <f>SUM(G44:I44)</f>
        <v>2.1</v>
      </c>
      <c r="K44" s="103"/>
      <c r="L44" s="2"/>
      <c r="M44" s="2"/>
      <c r="N44" s="2"/>
      <c r="O44" s="2"/>
      <c r="P44" s="2"/>
    </row>
    <row r="45" spans="1:16" s="11" customFormat="1" ht="12.75" hidden="1" outlineLevel="1" collapsed="1">
      <c r="A45" s="7" t="s">
        <v>36</v>
      </c>
      <c r="B45" s="6"/>
      <c r="C45" s="28" t="s">
        <v>557</v>
      </c>
      <c r="D45" s="16">
        <f aca="true" t="shared" si="15" ref="D45:J45">D46+D53</f>
        <v>22219.1</v>
      </c>
      <c r="E45" s="270">
        <f t="shared" si="15"/>
        <v>0</v>
      </c>
      <c r="F45" s="16">
        <f t="shared" si="15"/>
        <v>0</v>
      </c>
      <c r="G45" s="16">
        <f t="shared" si="15"/>
        <v>22219.1</v>
      </c>
      <c r="H45" s="270">
        <f t="shared" si="15"/>
        <v>0</v>
      </c>
      <c r="I45" s="16">
        <f t="shared" si="15"/>
        <v>0</v>
      </c>
      <c r="J45" s="270">
        <f t="shared" si="15"/>
        <v>22219.1</v>
      </c>
      <c r="K45" s="103"/>
      <c r="L45" s="2"/>
      <c r="M45" s="2"/>
      <c r="N45" s="2"/>
      <c r="O45" s="2"/>
      <c r="P45" s="2"/>
    </row>
    <row r="46" spans="1:16" s="11" customFormat="1" ht="38.25" hidden="1" outlineLevel="1">
      <c r="A46" s="7" t="s">
        <v>37</v>
      </c>
      <c r="B46" s="6"/>
      <c r="C46" s="28" t="s">
        <v>618</v>
      </c>
      <c r="D46" s="16">
        <f aca="true" t="shared" si="16" ref="D46:J46">D47+D49+D51</f>
        <v>22061</v>
      </c>
      <c r="E46" s="270">
        <f t="shared" si="16"/>
        <v>0</v>
      </c>
      <c r="F46" s="16">
        <f t="shared" si="16"/>
        <v>0</v>
      </c>
      <c r="G46" s="16">
        <f t="shared" si="16"/>
        <v>22061</v>
      </c>
      <c r="H46" s="270">
        <f t="shared" si="16"/>
        <v>0</v>
      </c>
      <c r="I46" s="16">
        <f t="shared" si="16"/>
        <v>0</v>
      </c>
      <c r="J46" s="270">
        <f t="shared" si="16"/>
        <v>22061</v>
      </c>
      <c r="K46" s="103"/>
      <c r="L46" s="2"/>
      <c r="M46" s="2"/>
      <c r="N46" s="2"/>
      <c r="O46" s="2"/>
      <c r="P46" s="2"/>
    </row>
    <row r="47" spans="1:16" s="19" customFormat="1" ht="25.5" hidden="1" outlineLevel="1">
      <c r="A47" s="7" t="s">
        <v>237</v>
      </c>
      <c r="B47" s="6"/>
      <c r="C47" s="28" t="s">
        <v>619</v>
      </c>
      <c r="D47" s="16">
        <f aca="true" t="shared" si="17" ref="D47:J47">D48</f>
        <v>6620</v>
      </c>
      <c r="E47" s="270">
        <f t="shared" si="17"/>
        <v>0</v>
      </c>
      <c r="F47" s="16">
        <f t="shared" si="17"/>
        <v>0</v>
      </c>
      <c r="G47" s="16">
        <f t="shared" si="17"/>
        <v>6620</v>
      </c>
      <c r="H47" s="270">
        <f t="shared" si="17"/>
        <v>0</v>
      </c>
      <c r="I47" s="16">
        <f t="shared" si="17"/>
        <v>0</v>
      </c>
      <c r="J47" s="270">
        <f t="shared" si="17"/>
        <v>6620</v>
      </c>
      <c r="K47" s="103"/>
      <c r="L47" s="107"/>
      <c r="M47" s="107"/>
      <c r="N47" s="107"/>
      <c r="O47" s="107"/>
      <c r="P47" s="107"/>
    </row>
    <row r="48" spans="1:16" s="19" customFormat="1" ht="25.5" hidden="1" outlineLevel="1">
      <c r="A48" s="7"/>
      <c r="B48" s="17" t="s">
        <v>148</v>
      </c>
      <c r="C48" s="27" t="s">
        <v>149</v>
      </c>
      <c r="D48" s="16">
        <f>5702.8-168.8+190+896</f>
        <v>6620</v>
      </c>
      <c r="E48" s="270"/>
      <c r="F48" s="16"/>
      <c r="G48" s="16">
        <f>SUM(D48:F48)</f>
        <v>6620</v>
      </c>
      <c r="H48" s="270"/>
      <c r="I48" s="16"/>
      <c r="J48" s="270">
        <f>SUM(G48:I48)</f>
        <v>6620</v>
      </c>
      <c r="K48" s="103"/>
      <c r="L48" s="107"/>
      <c r="M48" s="107"/>
      <c r="N48" s="107"/>
      <c r="O48" s="107"/>
      <c r="P48" s="107"/>
    </row>
    <row r="49" spans="1:16" s="11" customFormat="1" ht="51" hidden="1" outlineLevel="1">
      <c r="A49" s="7" t="s">
        <v>238</v>
      </c>
      <c r="B49" s="6"/>
      <c r="C49" s="27" t="s">
        <v>620</v>
      </c>
      <c r="D49" s="16">
        <f aca="true" t="shared" si="18" ref="D49:J49">D50</f>
        <v>5866</v>
      </c>
      <c r="E49" s="270">
        <f t="shared" si="18"/>
        <v>0</v>
      </c>
      <c r="F49" s="16">
        <f t="shared" si="18"/>
        <v>0</v>
      </c>
      <c r="G49" s="270">
        <f t="shared" si="18"/>
        <v>5866</v>
      </c>
      <c r="H49" s="270">
        <f t="shared" si="18"/>
        <v>0</v>
      </c>
      <c r="I49" s="16">
        <f t="shared" si="18"/>
        <v>0</v>
      </c>
      <c r="J49" s="270">
        <f t="shared" si="18"/>
        <v>5866</v>
      </c>
      <c r="K49" s="103"/>
      <c r="L49" s="2"/>
      <c r="M49" s="2"/>
      <c r="N49" s="2"/>
      <c r="O49" s="2"/>
      <c r="P49" s="2"/>
    </row>
    <row r="50" spans="1:16" s="11" customFormat="1" ht="25.5" hidden="1" outlineLevel="1">
      <c r="A50" s="7"/>
      <c r="B50" s="17" t="s">
        <v>148</v>
      </c>
      <c r="C50" s="27" t="s">
        <v>149</v>
      </c>
      <c r="D50" s="16">
        <v>5866</v>
      </c>
      <c r="E50" s="270"/>
      <c r="F50" s="16"/>
      <c r="G50" s="270">
        <f>SUM(D50:F50)</f>
        <v>5866</v>
      </c>
      <c r="H50" s="270"/>
      <c r="I50" s="16"/>
      <c r="J50" s="270">
        <f>SUM(G50:I50)</f>
        <v>5866</v>
      </c>
      <c r="K50" s="103"/>
      <c r="L50" s="2"/>
      <c r="M50" s="2"/>
      <c r="N50" s="2"/>
      <c r="O50" s="2"/>
      <c r="P50" s="2"/>
    </row>
    <row r="51" spans="1:16" s="11" customFormat="1" ht="25.5" hidden="1" outlineLevel="1">
      <c r="A51" s="7" t="s">
        <v>239</v>
      </c>
      <c r="B51" s="6"/>
      <c r="C51" s="28" t="s">
        <v>621</v>
      </c>
      <c r="D51" s="16">
        <f aca="true" t="shared" si="19" ref="D51:J51">D52</f>
        <v>9575</v>
      </c>
      <c r="E51" s="270">
        <f t="shared" si="19"/>
        <v>0</v>
      </c>
      <c r="F51" s="16">
        <f t="shared" si="19"/>
        <v>0</v>
      </c>
      <c r="G51" s="270">
        <f t="shared" si="19"/>
        <v>9575</v>
      </c>
      <c r="H51" s="270">
        <f t="shared" si="19"/>
        <v>0</v>
      </c>
      <c r="I51" s="16">
        <f t="shared" si="19"/>
        <v>0</v>
      </c>
      <c r="J51" s="270">
        <f t="shared" si="19"/>
        <v>9575</v>
      </c>
      <c r="K51" s="103"/>
      <c r="L51" s="2"/>
      <c r="M51" s="2"/>
      <c r="N51" s="2"/>
      <c r="O51" s="2"/>
      <c r="P51" s="2"/>
    </row>
    <row r="52" spans="1:16" s="11" customFormat="1" ht="25.5" hidden="1" outlineLevel="1">
      <c r="A52" s="7"/>
      <c r="B52" s="17" t="s">
        <v>148</v>
      </c>
      <c r="C52" s="27" t="s">
        <v>149</v>
      </c>
      <c r="D52" s="16">
        <v>9575</v>
      </c>
      <c r="E52" s="270"/>
      <c r="F52" s="16"/>
      <c r="G52" s="270">
        <f>SUM(D52:F52)</f>
        <v>9575</v>
      </c>
      <c r="H52" s="270"/>
      <c r="I52" s="16"/>
      <c r="J52" s="270">
        <f>SUM(G52:I52)</f>
        <v>9575</v>
      </c>
      <c r="K52" s="103"/>
      <c r="L52" s="2"/>
      <c r="M52" s="2"/>
      <c r="N52" s="2"/>
      <c r="O52" s="2"/>
      <c r="P52" s="2"/>
    </row>
    <row r="53" spans="1:16" s="11" customFormat="1" ht="25.5" hidden="1" outlineLevel="1">
      <c r="A53" s="7" t="s">
        <v>38</v>
      </c>
      <c r="B53" s="17"/>
      <c r="C53" s="27" t="s">
        <v>622</v>
      </c>
      <c r="D53" s="16">
        <f aca="true" t="shared" si="20" ref="D53:G54">D54</f>
        <v>158.1</v>
      </c>
      <c r="E53" s="270">
        <f t="shared" si="20"/>
        <v>0</v>
      </c>
      <c r="F53" s="16">
        <f t="shared" si="20"/>
        <v>0</v>
      </c>
      <c r="G53" s="270">
        <f t="shared" si="20"/>
        <v>158.1</v>
      </c>
      <c r="H53" s="270">
        <f aca="true" t="shared" si="21" ref="H53:J54">H54</f>
        <v>0</v>
      </c>
      <c r="I53" s="16">
        <f t="shared" si="21"/>
        <v>0</v>
      </c>
      <c r="J53" s="270">
        <f t="shared" si="21"/>
        <v>158.1</v>
      </c>
      <c r="K53" s="103"/>
      <c r="L53" s="2"/>
      <c r="M53" s="2"/>
      <c r="N53" s="2"/>
      <c r="O53" s="2"/>
      <c r="P53" s="2"/>
    </row>
    <row r="54" spans="1:16" s="11" customFormat="1" ht="38.25" hidden="1" outlineLevel="1">
      <c r="A54" s="7" t="s">
        <v>240</v>
      </c>
      <c r="B54" s="17"/>
      <c r="C54" s="28" t="s">
        <v>623</v>
      </c>
      <c r="D54" s="16">
        <f t="shared" si="20"/>
        <v>158.1</v>
      </c>
      <c r="E54" s="270">
        <f t="shared" si="20"/>
        <v>0</v>
      </c>
      <c r="F54" s="16">
        <f t="shared" si="20"/>
        <v>0</v>
      </c>
      <c r="G54" s="270">
        <f t="shared" si="20"/>
        <v>158.1</v>
      </c>
      <c r="H54" s="270">
        <f t="shared" si="21"/>
        <v>0</v>
      </c>
      <c r="I54" s="16">
        <f t="shared" si="21"/>
        <v>0</v>
      </c>
      <c r="J54" s="270">
        <f t="shared" si="21"/>
        <v>158.1</v>
      </c>
      <c r="K54" s="103"/>
      <c r="L54" s="2"/>
      <c r="M54" s="2"/>
      <c r="N54" s="2"/>
      <c r="O54" s="2"/>
      <c r="P54" s="2"/>
    </row>
    <row r="55" spans="1:16" s="11" customFormat="1" ht="25.5" hidden="1" outlineLevel="1">
      <c r="A55" s="7"/>
      <c r="B55" s="17" t="s">
        <v>148</v>
      </c>
      <c r="C55" s="27" t="s">
        <v>149</v>
      </c>
      <c r="D55" s="16">
        <f>32+126.1</f>
        <v>158.1</v>
      </c>
      <c r="E55" s="270"/>
      <c r="F55" s="16"/>
      <c r="G55" s="270">
        <f>SUM(D55:F55)</f>
        <v>158.1</v>
      </c>
      <c r="H55" s="270"/>
      <c r="I55" s="16"/>
      <c r="J55" s="270">
        <f>SUM(G55:I55)</f>
        <v>158.1</v>
      </c>
      <c r="K55" s="103"/>
      <c r="L55" s="2"/>
      <c r="M55" s="2"/>
      <c r="N55" s="2"/>
      <c r="O55" s="2"/>
      <c r="P55" s="2"/>
    </row>
    <row r="56" spans="1:16" s="11" customFormat="1" ht="12.75" hidden="1" outlineLevel="1">
      <c r="A56" s="7" t="s">
        <v>39</v>
      </c>
      <c r="B56" s="17"/>
      <c r="C56" s="27" t="s">
        <v>558</v>
      </c>
      <c r="D56" s="16">
        <f aca="true" t="shared" si="22" ref="D56:J56">D57</f>
        <v>3342</v>
      </c>
      <c r="E56" s="270">
        <f t="shared" si="22"/>
        <v>0</v>
      </c>
      <c r="F56" s="16">
        <f t="shared" si="22"/>
        <v>0</v>
      </c>
      <c r="G56" s="270">
        <f t="shared" si="22"/>
        <v>3342</v>
      </c>
      <c r="H56" s="270">
        <f t="shared" si="22"/>
        <v>0</v>
      </c>
      <c r="I56" s="16">
        <f t="shared" si="22"/>
        <v>0</v>
      </c>
      <c r="J56" s="270">
        <f t="shared" si="22"/>
        <v>3342</v>
      </c>
      <c r="K56" s="103"/>
      <c r="L56" s="2"/>
      <c r="M56" s="2"/>
      <c r="N56" s="2"/>
      <c r="O56" s="2"/>
      <c r="P56" s="2"/>
    </row>
    <row r="57" spans="1:16" s="11" customFormat="1" ht="38.25" hidden="1" outlineLevel="1">
      <c r="A57" s="7" t="s">
        <v>41</v>
      </c>
      <c r="B57" s="17"/>
      <c r="C57" s="27" t="s">
        <v>486</v>
      </c>
      <c r="D57" s="16">
        <f aca="true" t="shared" si="23" ref="D57:J57">D58+D60</f>
        <v>3342</v>
      </c>
      <c r="E57" s="270">
        <f t="shared" si="23"/>
        <v>0</v>
      </c>
      <c r="F57" s="16">
        <f t="shared" si="23"/>
        <v>0</v>
      </c>
      <c r="G57" s="270">
        <f t="shared" si="23"/>
        <v>3342</v>
      </c>
      <c r="H57" s="270">
        <f t="shared" si="23"/>
        <v>0</v>
      </c>
      <c r="I57" s="16">
        <f t="shared" si="23"/>
        <v>0</v>
      </c>
      <c r="J57" s="270">
        <f t="shared" si="23"/>
        <v>3342</v>
      </c>
      <c r="K57" s="103"/>
      <c r="L57" s="2"/>
      <c r="M57" s="2"/>
      <c r="N57" s="2"/>
      <c r="O57" s="2"/>
      <c r="P57" s="2"/>
    </row>
    <row r="58" spans="1:16" s="11" customFormat="1" ht="12.75" hidden="1" outlineLevel="1">
      <c r="A58" s="7" t="s">
        <v>241</v>
      </c>
      <c r="B58" s="17"/>
      <c r="C58" s="27" t="s">
        <v>559</v>
      </c>
      <c r="D58" s="16">
        <f aca="true" t="shared" si="24" ref="D58:J58">D59</f>
        <v>164</v>
      </c>
      <c r="E58" s="270">
        <f t="shared" si="24"/>
        <v>0</v>
      </c>
      <c r="F58" s="16">
        <f t="shared" si="24"/>
        <v>0</v>
      </c>
      <c r="G58" s="270">
        <f t="shared" si="24"/>
        <v>164</v>
      </c>
      <c r="H58" s="270">
        <f t="shared" si="24"/>
        <v>0</v>
      </c>
      <c r="I58" s="16">
        <f t="shared" si="24"/>
        <v>0</v>
      </c>
      <c r="J58" s="270">
        <f t="shared" si="24"/>
        <v>164</v>
      </c>
      <c r="K58" s="103"/>
      <c r="L58" s="2"/>
      <c r="M58" s="2"/>
      <c r="N58" s="2"/>
      <c r="O58" s="2"/>
      <c r="P58" s="2"/>
    </row>
    <row r="59" spans="1:16" s="11" customFormat="1" ht="25.5" hidden="1" outlineLevel="1">
      <c r="A59" s="7"/>
      <c r="B59" s="17" t="s">
        <v>148</v>
      </c>
      <c r="C59" s="27" t="s">
        <v>149</v>
      </c>
      <c r="D59" s="16">
        <v>164</v>
      </c>
      <c r="E59" s="270"/>
      <c r="F59" s="16"/>
      <c r="G59" s="270">
        <f>SUM(D59:F59)</f>
        <v>164</v>
      </c>
      <c r="H59" s="270"/>
      <c r="I59" s="16"/>
      <c r="J59" s="270">
        <f>SUM(G59:I59)</f>
        <v>164</v>
      </c>
      <c r="K59" s="103"/>
      <c r="L59" s="2"/>
      <c r="M59" s="2"/>
      <c r="N59" s="2"/>
      <c r="O59" s="2"/>
      <c r="P59" s="2"/>
    </row>
    <row r="60" spans="1:16" s="11" customFormat="1" ht="12.75" hidden="1" outlineLevel="1">
      <c r="A60" s="7" t="s">
        <v>40</v>
      </c>
      <c r="B60" s="6"/>
      <c r="C60" s="28" t="s">
        <v>624</v>
      </c>
      <c r="D60" s="16">
        <f aca="true" t="shared" si="25" ref="D60:J60">SUM(D61:D64)</f>
        <v>3178</v>
      </c>
      <c r="E60" s="270">
        <f t="shared" si="25"/>
        <v>0</v>
      </c>
      <c r="F60" s="16">
        <f t="shared" si="25"/>
        <v>0</v>
      </c>
      <c r="G60" s="270">
        <f t="shared" si="25"/>
        <v>3178</v>
      </c>
      <c r="H60" s="270">
        <f t="shared" si="25"/>
        <v>0</v>
      </c>
      <c r="I60" s="16">
        <f t="shared" si="25"/>
        <v>0</v>
      </c>
      <c r="J60" s="270">
        <f t="shared" si="25"/>
        <v>3178</v>
      </c>
      <c r="K60" s="103"/>
      <c r="L60" s="2"/>
      <c r="M60" s="2"/>
      <c r="N60" s="2"/>
      <c r="O60" s="2"/>
      <c r="P60" s="2"/>
    </row>
    <row r="61" spans="1:16" s="11" customFormat="1" ht="25.5" hidden="1" outlineLevel="1">
      <c r="A61" s="7"/>
      <c r="B61" s="17" t="s">
        <v>150</v>
      </c>
      <c r="C61" s="27" t="s">
        <v>151</v>
      </c>
      <c r="D61" s="16">
        <v>1500</v>
      </c>
      <c r="E61" s="270"/>
      <c r="F61" s="16"/>
      <c r="G61" s="270">
        <f>SUM(D61:F61)</f>
        <v>1500</v>
      </c>
      <c r="H61" s="270"/>
      <c r="I61" s="16"/>
      <c r="J61" s="270">
        <f>SUM(G61:I61)</f>
        <v>1500</v>
      </c>
      <c r="K61" s="103"/>
      <c r="L61" s="2"/>
      <c r="M61" s="2"/>
      <c r="N61" s="2"/>
      <c r="O61" s="2"/>
      <c r="P61" s="2"/>
    </row>
    <row r="62" spans="1:16" s="11" customFormat="1" ht="12.75" hidden="1" outlineLevel="1">
      <c r="A62" s="7"/>
      <c r="B62" s="17" t="s">
        <v>152</v>
      </c>
      <c r="C62" s="27" t="s">
        <v>153</v>
      </c>
      <c r="D62" s="16">
        <v>100</v>
      </c>
      <c r="E62" s="270"/>
      <c r="F62" s="16"/>
      <c r="G62" s="270">
        <f>SUM(D62:F62)</f>
        <v>100</v>
      </c>
      <c r="H62" s="270"/>
      <c r="I62" s="16"/>
      <c r="J62" s="270">
        <f>SUM(G62:I62)</f>
        <v>100</v>
      </c>
      <c r="K62" s="103"/>
      <c r="L62" s="2"/>
      <c r="M62" s="2"/>
      <c r="N62" s="2"/>
      <c r="O62" s="2"/>
      <c r="P62" s="2"/>
    </row>
    <row r="63" spans="1:16" s="11" customFormat="1" ht="25.5" hidden="1" outlineLevel="1">
      <c r="A63" s="7"/>
      <c r="B63" s="17" t="s">
        <v>148</v>
      </c>
      <c r="C63" s="27" t="s">
        <v>149</v>
      </c>
      <c r="D63" s="16">
        <v>1478</v>
      </c>
      <c r="E63" s="270"/>
      <c r="F63" s="16"/>
      <c r="G63" s="270">
        <f>SUM(D63:F63)</f>
        <v>1478</v>
      </c>
      <c r="H63" s="270"/>
      <c r="I63" s="16"/>
      <c r="J63" s="270">
        <f>SUM(G63:I63)</f>
        <v>1478</v>
      </c>
      <c r="K63" s="103"/>
      <c r="L63" s="2"/>
      <c r="M63" s="2"/>
      <c r="N63" s="2"/>
      <c r="O63" s="2"/>
      <c r="P63" s="2"/>
    </row>
    <row r="64" spans="1:16" s="11" customFormat="1" ht="12.75" hidden="1" outlineLevel="1">
      <c r="A64" s="7"/>
      <c r="B64" s="17" t="s">
        <v>560</v>
      </c>
      <c r="C64" s="27" t="s">
        <v>561</v>
      </c>
      <c r="D64" s="16">
        <v>100</v>
      </c>
      <c r="E64" s="270"/>
      <c r="F64" s="16"/>
      <c r="G64" s="270">
        <f>SUM(D64:F64)</f>
        <v>100</v>
      </c>
      <c r="H64" s="270"/>
      <c r="I64" s="16"/>
      <c r="J64" s="270">
        <f>SUM(G64:I64)</f>
        <v>100</v>
      </c>
      <c r="K64" s="103"/>
      <c r="L64" s="2"/>
      <c r="M64" s="2"/>
      <c r="N64" s="2"/>
      <c r="O64" s="2"/>
      <c r="P64" s="2"/>
    </row>
    <row r="65" spans="1:16" s="19" customFormat="1" ht="25.5" hidden="1" outlineLevel="1">
      <c r="A65" s="7" t="s">
        <v>42</v>
      </c>
      <c r="B65" s="17"/>
      <c r="C65" s="170" t="s">
        <v>625</v>
      </c>
      <c r="D65" s="16">
        <f aca="true" t="shared" si="26" ref="D65:J65">D66</f>
        <v>800</v>
      </c>
      <c r="E65" s="270">
        <f t="shared" si="26"/>
        <v>1954.4753500000002</v>
      </c>
      <c r="F65" s="16">
        <f t="shared" si="26"/>
        <v>0</v>
      </c>
      <c r="G65" s="270">
        <f t="shared" si="26"/>
        <v>2754.4753499999997</v>
      </c>
      <c r="H65" s="270">
        <f t="shared" si="26"/>
        <v>0</v>
      </c>
      <c r="I65" s="16">
        <f t="shared" si="26"/>
        <v>0</v>
      </c>
      <c r="J65" s="270">
        <f t="shared" si="26"/>
        <v>2754.4753499999997</v>
      </c>
      <c r="K65" s="103"/>
      <c r="L65" s="107"/>
      <c r="M65" s="107"/>
      <c r="N65" s="107"/>
      <c r="O65" s="107"/>
      <c r="P65" s="107"/>
    </row>
    <row r="66" spans="1:16" s="19" customFormat="1" ht="25.5" hidden="1" outlineLevel="1">
      <c r="A66" s="7" t="s">
        <v>43</v>
      </c>
      <c r="B66" s="17"/>
      <c r="C66" s="170" t="s">
        <v>626</v>
      </c>
      <c r="D66" s="16">
        <f aca="true" t="shared" si="27" ref="D66:J66">D67+D69</f>
        <v>800</v>
      </c>
      <c r="E66" s="270">
        <f t="shared" si="27"/>
        <v>1954.4753500000002</v>
      </c>
      <c r="F66" s="16">
        <f t="shared" si="27"/>
        <v>0</v>
      </c>
      <c r="G66" s="270">
        <f t="shared" si="27"/>
        <v>2754.4753499999997</v>
      </c>
      <c r="H66" s="270">
        <f t="shared" si="27"/>
        <v>0</v>
      </c>
      <c r="I66" s="16">
        <f t="shared" si="27"/>
        <v>0</v>
      </c>
      <c r="J66" s="270">
        <f t="shared" si="27"/>
        <v>2754.4753499999997</v>
      </c>
      <c r="K66" s="103"/>
      <c r="L66" s="107"/>
      <c r="M66" s="107"/>
      <c r="N66" s="107"/>
      <c r="O66" s="107"/>
      <c r="P66" s="107"/>
    </row>
    <row r="67" spans="1:16" s="19" customFormat="1" ht="51" hidden="1" outlineLevel="1">
      <c r="A67" s="8" t="s">
        <v>157</v>
      </c>
      <c r="B67" s="17"/>
      <c r="C67" s="27" t="s">
        <v>328</v>
      </c>
      <c r="D67" s="16">
        <f aca="true" t="shared" si="28" ref="D67:J67">D68</f>
        <v>800</v>
      </c>
      <c r="E67" s="270">
        <f t="shared" si="28"/>
        <v>1883.32489</v>
      </c>
      <c r="F67" s="16">
        <f t="shared" si="28"/>
        <v>0</v>
      </c>
      <c r="G67" s="270">
        <f t="shared" si="28"/>
        <v>2683.32489</v>
      </c>
      <c r="H67" s="270">
        <f t="shared" si="28"/>
        <v>0</v>
      </c>
      <c r="I67" s="16">
        <f t="shared" si="28"/>
        <v>0</v>
      </c>
      <c r="J67" s="270">
        <f t="shared" si="28"/>
        <v>2683.32489</v>
      </c>
      <c r="K67" s="103"/>
      <c r="L67" s="107"/>
      <c r="M67" s="107"/>
      <c r="N67" s="107"/>
      <c r="O67" s="107"/>
      <c r="P67" s="107"/>
    </row>
    <row r="68" spans="1:16" s="19" customFormat="1" ht="25.5" hidden="1" outlineLevel="1">
      <c r="A68" s="7"/>
      <c r="B68" s="17" t="s">
        <v>148</v>
      </c>
      <c r="C68" s="27" t="s">
        <v>149</v>
      </c>
      <c r="D68" s="16">
        <v>800</v>
      </c>
      <c r="E68" s="270">
        <v>1883.32489</v>
      </c>
      <c r="F68" s="16"/>
      <c r="G68" s="270">
        <f>SUM(D68:F68)</f>
        <v>2683.32489</v>
      </c>
      <c r="H68" s="270"/>
      <c r="I68" s="16"/>
      <c r="J68" s="270">
        <f>SUM(G68:I68)</f>
        <v>2683.32489</v>
      </c>
      <c r="K68" s="103"/>
      <c r="L68" s="107"/>
      <c r="M68" s="107"/>
      <c r="N68" s="107"/>
      <c r="O68" s="107"/>
      <c r="P68" s="107"/>
    </row>
    <row r="69" spans="1:16" s="19" customFormat="1" ht="38.25" hidden="1" outlineLevel="1">
      <c r="A69" s="7" t="s">
        <v>899</v>
      </c>
      <c r="B69" s="17"/>
      <c r="C69" s="27" t="s">
        <v>900</v>
      </c>
      <c r="D69" s="16">
        <f aca="true" t="shared" si="29" ref="D69:J69">D70</f>
        <v>0</v>
      </c>
      <c r="E69" s="270">
        <f t="shared" si="29"/>
        <v>71.15046</v>
      </c>
      <c r="F69" s="16">
        <f t="shared" si="29"/>
        <v>0</v>
      </c>
      <c r="G69" s="270">
        <f t="shared" si="29"/>
        <v>71.15046</v>
      </c>
      <c r="H69" s="270">
        <f t="shared" si="29"/>
        <v>0</v>
      </c>
      <c r="I69" s="16">
        <f t="shared" si="29"/>
        <v>0</v>
      </c>
      <c r="J69" s="270">
        <f t="shared" si="29"/>
        <v>71.15046</v>
      </c>
      <c r="K69" s="103"/>
      <c r="L69" s="107"/>
      <c r="M69" s="107"/>
      <c r="N69" s="107"/>
      <c r="O69" s="107"/>
      <c r="P69" s="107"/>
    </row>
    <row r="70" spans="1:16" s="19" customFormat="1" ht="25.5" hidden="1" outlineLevel="1">
      <c r="A70" s="7"/>
      <c r="B70" s="17" t="s">
        <v>148</v>
      </c>
      <c r="C70" s="27" t="s">
        <v>149</v>
      </c>
      <c r="D70" s="16">
        <v>0</v>
      </c>
      <c r="E70" s="270">
        <v>71.15046</v>
      </c>
      <c r="F70" s="16"/>
      <c r="G70" s="270">
        <f>SUM(D70:F70)</f>
        <v>71.15046</v>
      </c>
      <c r="H70" s="270"/>
      <c r="I70" s="16"/>
      <c r="J70" s="270">
        <f>SUM(G70:I70)</f>
        <v>71.15046</v>
      </c>
      <c r="K70" s="103"/>
      <c r="L70" s="107"/>
      <c r="M70" s="107"/>
      <c r="N70" s="107"/>
      <c r="O70" s="107"/>
      <c r="P70" s="107"/>
    </row>
    <row r="71" spans="1:16" s="11" customFormat="1" ht="25.5" collapsed="1">
      <c r="A71" s="7" t="s">
        <v>44</v>
      </c>
      <c r="B71" s="17"/>
      <c r="C71" s="27" t="s">
        <v>46</v>
      </c>
      <c r="D71" s="16">
        <f aca="true" t="shared" si="30" ref="D71:J71">D72+D89</f>
        <v>13163.300000000001</v>
      </c>
      <c r="E71" s="16">
        <f t="shared" si="30"/>
        <v>0</v>
      </c>
      <c r="F71" s="16">
        <f t="shared" si="30"/>
        <v>0</v>
      </c>
      <c r="G71" s="16">
        <f t="shared" si="30"/>
        <v>13163.300000000001</v>
      </c>
      <c r="H71" s="16">
        <f t="shared" si="30"/>
        <v>90.6</v>
      </c>
      <c r="I71" s="16">
        <f t="shared" si="30"/>
        <v>0</v>
      </c>
      <c r="J71" s="16">
        <f t="shared" si="30"/>
        <v>13253.900000000001</v>
      </c>
      <c r="K71" s="103"/>
      <c r="L71" s="2"/>
      <c r="M71" s="2"/>
      <c r="N71" s="2"/>
      <c r="O71" s="2"/>
      <c r="P71" s="2"/>
    </row>
    <row r="72" spans="1:16" s="11" customFormat="1" ht="25.5" hidden="1" outlineLevel="1">
      <c r="A72" s="7" t="s">
        <v>45</v>
      </c>
      <c r="B72" s="17"/>
      <c r="C72" s="27" t="s">
        <v>5</v>
      </c>
      <c r="D72" s="16">
        <f aca="true" t="shared" si="31" ref="D72:J72">D73+D77+D80+D83+D86</f>
        <v>9138.400000000001</v>
      </c>
      <c r="E72" s="16">
        <f t="shared" si="31"/>
        <v>0</v>
      </c>
      <c r="F72" s="16">
        <f t="shared" si="31"/>
        <v>0</v>
      </c>
      <c r="G72" s="16">
        <f t="shared" si="31"/>
        <v>9138.400000000001</v>
      </c>
      <c r="H72" s="16">
        <f t="shared" si="31"/>
        <v>0</v>
      </c>
      <c r="I72" s="16">
        <f t="shared" si="31"/>
        <v>0</v>
      </c>
      <c r="J72" s="16">
        <f t="shared" si="31"/>
        <v>9138.400000000001</v>
      </c>
      <c r="K72" s="103"/>
      <c r="L72" s="2"/>
      <c r="M72" s="2"/>
      <c r="N72" s="2"/>
      <c r="O72" s="2"/>
      <c r="P72" s="2"/>
    </row>
    <row r="73" spans="1:16" s="11" customFormat="1" ht="25.5" hidden="1" outlineLevel="1">
      <c r="A73" s="7" t="s">
        <v>242</v>
      </c>
      <c r="B73" s="17"/>
      <c r="C73" s="27" t="s">
        <v>339</v>
      </c>
      <c r="D73" s="16">
        <f aca="true" t="shared" si="32" ref="D73:J73">SUM(D74:D76)</f>
        <v>2859</v>
      </c>
      <c r="E73" s="16">
        <f t="shared" si="32"/>
        <v>0</v>
      </c>
      <c r="F73" s="16">
        <f t="shared" si="32"/>
        <v>0</v>
      </c>
      <c r="G73" s="16">
        <f t="shared" si="32"/>
        <v>2859</v>
      </c>
      <c r="H73" s="16">
        <f t="shared" si="32"/>
        <v>0</v>
      </c>
      <c r="I73" s="16">
        <f t="shared" si="32"/>
        <v>0</v>
      </c>
      <c r="J73" s="16">
        <f t="shared" si="32"/>
        <v>2859</v>
      </c>
      <c r="K73" s="103"/>
      <c r="L73" s="2"/>
      <c r="M73" s="2"/>
      <c r="N73" s="2"/>
      <c r="O73" s="2"/>
      <c r="P73" s="2"/>
    </row>
    <row r="74" spans="1:16" s="11" customFormat="1" ht="51" hidden="1" outlineLevel="1">
      <c r="A74" s="7"/>
      <c r="B74" s="17" t="s">
        <v>340</v>
      </c>
      <c r="C74" s="27" t="s">
        <v>341</v>
      </c>
      <c r="D74" s="16">
        <v>2326</v>
      </c>
      <c r="E74" s="270"/>
      <c r="F74" s="16"/>
      <c r="G74" s="16">
        <f>SUM(D74:F74)</f>
        <v>2326</v>
      </c>
      <c r="H74" s="270"/>
      <c r="I74" s="16"/>
      <c r="J74" s="16">
        <f>SUM(G74:I74)</f>
        <v>2326</v>
      </c>
      <c r="K74" s="103"/>
      <c r="L74" s="2"/>
      <c r="M74" s="2"/>
      <c r="N74" s="2"/>
      <c r="O74" s="2"/>
      <c r="P74" s="2"/>
    </row>
    <row r="75" spans="1:16" s="11" customFormat="1" ht="25.5" hidden="1" outlineLevel="1">
      <c r="A75" s="7"/>
      <c r="B75" s="17" t="s">
        <v>150</v>
      </c>
      <c r="C75" s="27" t="s">
        <v>151</v>
      </c>
      <c r="D75" s="16">
        <v>533</v>
      </c>
      <c r="E75" s="16">
        <v>-23.2</v>
      </c>
      <c r="F75" s="16"/>
      <c r="G75" s="16">
        <f>SUM(D75:F75)</f>
        <v>509.8</v>
      </c>
      <c r="H75" s="16"/>
      <c r="I75" s="16"/>
      <c r="J75" s="16">
        <f>SUM(G75:I75)</f>
        <v>509.8</v>
      </c>
      <c r="K75" s="103"/>
      <c r="L75" s="2"/>
      <c r="M75" s="2"/>
      <c r="N75" s="2"/>
      <c r="O75" s="2"/>
      <c r="P75" s="2"/>
    </row>
    <row r="76" spans="1:16" s="11" customFormat="1" ht="12.75" hidden="1" outlineLevel="1">
      <c r="A76" s="7"/>
      <c r="B76" s="17" t="s">
        <v>560</v>
      </c>
      <c r="C76" s="27" t="s">
        <v>561</v>
      </c>
      <c r="D76" s="16">
        <v>0</v>
      </c>
      <c r="E76" s="16">
        <v>23.2</v>
      </c>
      <c r="F76" s="16"/>
      <c r="G76" s="16">
        <f>SUM(D76:F76)</f>
        <v>23.2</v>
      </c>
      <c r="H76" s="16"/>
      <c r="I76" s="16"/>
      <c r="J76" s="16">
        <f>SUM(G76:I76)</f>
        <v>23.2</v>
      </c>
      <c r="K76" s="103"/>
      <c r="L76" s="2"/>
      <c r="M76" s="2"/>
      <c r="N76" s="2"/>
      <c r="O76" s="2"/>
      <c r="P76" s="2"/>
    </row>
    <row r="77" spans="1:16" s="11" customFormat="1" ht="38.25" hidden="1" outlineLevel="1">
      <c r="A77" s="7" t="s">
        <v>243</v>
      </c>
      <c r="B77" s="17"/>
      <c r="C77" s="27" t="s">
        <v>342</v>
      </c>
      <c r="D77" s="16">
        <f aca="true" t="shared" si="33" ref="D77:J77">SUM(D78:D79)</f>
        <v>6038.5</v>
      </c>
      <c r="E77" s="16">
        <f t="shared" si="33"/>
        <v>0</v>
      </c>
      <c r="F77" s="16">
        <f t="shared" si="33"/>
        <v>0</v>
      </c>
      <c r="G77" s="16">
        <f t="shared" si="33"/>
        <v>6038.5</v>
      </c>
      <c r="H77" s="16">
        <f t="shared" si="33"/>
        <v>0</v>
      </c>
      <c r="I77" s="16">
        <f t="shared" si="33"/>
        <v>0</v>
      </c>
      <c r="J77" s="16">
        <f t="shared" si="33"/>
        <v>6038.5</v>
      </c>
      <c r="K77" s="103"/>
      <c r="L77" s="2"/>
      <c r="M77" s="2"/>
      <c r="N77" s="2"/>
      <c r="O77" s="2"/>
      <c r="P77" s="2"/>
    </row>
    <row r="78" spans="1:16" s="11" customFormat="1" ht="51" hidden="1" outlineLevel="1">
      <c r="A78" s="7"/>
      <c r="B78" s="17" t="s">
        <v>340</v>
      </c>
      <c r="C78" s="27" t="s">
        <v>341</v>
      </c>
      <c r="D78" s="16">
        <v>5299</v>
      </c>
      <c r="E78" s="16">
        <v>0.69</v>
      </c>
      <c r="F78" s="16"/>
      <c r="G78" s="16">
        <f>SUM(D78:F78)</f>
        <v>5299.69</v>
      </c>
      <c r="H78" s="16"/>
      <c r="I78" s="16"/>
      <c r="J78" s="16">
        <f>SUM(G78:I78)</f>
        <v>5299.69</v>
      </c>
      <c r="K78" s="103"/>
      <c r="L78" s="2"/>
      <c r="M78" s="2"/>
      <c r="N78" s="2"/>
      <c r="O78" s="2"/>
      <c r="P78" s="2"/>
    </row>
    <row r="79" spans="1:16" s="11" customFormat="1" ht="25.5" hidden="1" outlineLevel="1">
      <c r="A79" s="7"/>
      <c r="B79" s="17" t="s">
        <v>150</v>
      </c>
      <c r="C79" s="27" t="s">
        <v>151</v>
      </c>
      <c r="D79" s="16">
        <v>739.5</v>
      </c>
      <c r="E79" s="16">
        <v>-0.69</v>
      </c>
      <c r="F79" s="16"/>
      <c r="G79" s="16">
        <f>SUM(D79:F79)</f>
        <v>738.81</v>
      </c>
      <c r="H79" s="16"/>
      <c r="I79" s="16"/>
      <c r="J79" s="16">
        <f>SUM(G79:I79)</f>
        <v>738.81</v>
      </c>
      <c r="K79" s="103"/>
      <c r="L79" s="2"/>
      <c r="M79" s="2"/>
      <c r="N79" s="2"/>
      <c r="O79" s="2"/>
      <c r="P79" s="2"/>
    </row>
    <row r="80" spans="1:16" s="11" customFormat="1" ht="38.25" hidden="1" outlineLevel="1">
      <c r="A80" s="7" t="s">
        <v>758</v>
      </c>
      <c r="B80" s="17"/>
      <c r="C80" s="110" t="s">
        <v>343</v>
      </c>
      <c r="D80" s="16">
        <f aca="true" t="shared" si="34" ref="D80:J80">SUM(D81:D82)</f>
        <v>35.7</v>
      </c>
      <c r="E80" s="270">
        <f t="shared" si="34"/>
        <v>0</v>
      </c>
      <c r="F80" s="16">
        <f t="shared" si="34"/>
        <v>0</v>
      </c>
      <c r="G80" s="270">
        <f t="shared" si="34"/>
        <v>35.7</v>
      </c>
      <c r="H80" s="270">
        <f t="shared" si="34"/>
        <v>0</v>
      </c>
      <c r="I80" s="16">
        <f t="shared" si="34"/>
        <v>0</v>
      </c>
      <c r="J80" s="270">
        <f t="shared" si="34"/>
        <v>35.7</v>
      </c>
      <c r="K80" s="103"/>
      <c r="L80" s="2"/>
      <c r="M80" s="2"/>
      <c r="N80" s="2"/>
      <c r="O80" s="2"/>
      <c r="P80" s="2"/>
    </row>
    <row r="81" spans="1:16" s="11" customFormat="1" ht="51" hidden="1" outlineLevel="1">
      <c r="A81" s="7"/>
      <c r="B81" s="17" t="s">
        <v>340</v>
      </c>
      <c r="C81" s="27" t="s">
        <v>341</v>
      </c>
      <c r="D81" s="16">
        <v>27.8</v>
      </c>
      <c r="E81" s="270"/>
      <c r="F81" s="16"/>
      <c r="G81" s="270">
        <f>SUM(D81:F81)</f>
        <v>27.8</v>
      </c>
      <c r="H81" s="270"/>
      <c r="I81" s="16"/>
      <c r="J81" s="270">
        <f>SUM(G81:I81)</f>
        <v>27.8</v>
      </c>
      <c r="K81" s="103"/>
      <c r="L81" s="2"/>
      <c r="M81" s="2"/>
      <c r="N81" s="2"/>
      <c r="O81" s="2"/>
      <c r="P81" s="2"/>
    </row>
    <row r="82" spans="1:16" s="11" customFormat="1" ht="25.5" hidden="1" outlineLevel="1">
      <c r="A82" s="7"/>
      <c r="B82" s="17" t="s">
        <v>150</v>
      </c>
      <c r="C82" s="27" t="s">
        <v>151</v>
      </c>
      <c r="D82" s="16">
        <v>7.9</v>
      </c>
      <c r="E82" s="270"/>
      <c r="F82" s="16"/>
      <c r="G82" s="270">
        <f>SUM(D82:F82)</f>
        <v>7.9</v>
      </c>
      <c r="H82" s="270"/>
      <c r="I82" s="16"/>
      <c r="J82" s="270">
        <f>SUM(G82:I82)</f>
        <v>7.9</v>
      </c>
      <c r="K82" s="103"/>
      <c r="L82" s="2"/>
      <c r="M82" s="2"/>
      <c r="N82" s="2"/>
      <c r="O82" s="2"/>
      <c r="P82" s="2"/>
    </row>
    <row r="83" spans="1:16" s="11" customFormat="1" ht="51" hidden="1" outlineLevel="1">
      <c r="A83" s="7" t="s">
        <v>759</v>
      </c>
      <c r="B83" s="17"/>
      <c r="C83" s="27" t="s">
        <v>344</v>
      </c>
      <c r="D83" s="16">
        <f aca="true" t="shared" si="35" ref="D83:J83">SUM(D84:D85)</f>
        <v>157.5</v>
      </c>
      <c r="E83" s="270">
        <f t="shared" si="35"/>
        <v>0</v>
      </c>
      <c r="F83" s="16">
        <f t="shared" si="35"/>
        <v>0</v>
      </c>
      <c r="G83" s="270">
        <f t="shared" si="35"/>
        <v>157.5</v>
      </c>
      <c r="H83" s="270">
        <f t="shared" si="35"/>
        <v>0</v>
      </c>
      <c r="I83" s="16">
        <f t="shared" si="35"/>
        <v>0</v>
      </c>
      <c r="J83" s="270">
        <f t="shared" si="35"/>
        <v>157.5</v>
      </c>
      <c r="K83" s="103"/>
      <c r="L83" s="2"/>
      <c r="M83" s="2"/>
      <c r="N83" s="2"/>
      <c r="O83" s="2"/>
      <c r="P83" s="2"/>
    </row>
    <row r="84" spans="1:16" s="11" customFormat="1" ht="51" hidden="1" outlineLevel="1">
      <c r="A84" s="7"/>
      <c r="B84" s="17" t="s">
        <v>340</v>
      </c>
      <c r="C84" s="27" t="s">
        <v>341</v>
      </c>
      <c r="D84" s="16">
        <v>102</v>
      </c>
      <c r="E84" s="270"/>
      <c r="F84" s="16"/>
      <c r="G84" s="270">
        <f>SUM(D84:F84)</f>
        <v>102</v>
      </c>
      <c r="H84" s="270"/>
      <c r="I84" s="16"/>
      <c r="J84" s="270">
        <f>SUM(G84:I84)</f>
        <v>102</v>
      </c>
      <c r="K84" s="103"/>
      <c r="L84" s="2"/>
      <c r="M84" s="2"/>
      <c r="N84" s="2"/>
      <c r="O84" s="2"/>
      <c r="P84" s="2"/>
    </row>
    <row r="85" spans="1:16" s="11" customFormat="1" ht="25.5" hidden="1" outlineLevel="1">
      <c r="A85" s="7"/>
      <c r="B85" s="17" t="s">
        <v>150</v>
      </c>
      <c r="C85" s="27" t="s">
        <v>151</v>
      </c>
      <c r="D85" s="16">
        <f>3.4+52.1</f>
        <v>55.5</v>
      </c>
      <c r="E85" s="270"/>
      <c r="F85" s="16"/>
      <c r="G85" s="270">
        <f>SUM(D85:F85)</f>
        <v>55.5</v>
      </c>
      <c r="H85" s="270"/>
      <c r="I85" s="16"/>
      <c r="J85" s="270">
        <f>SUM(G85:I85)</f>
        <v>55.5</v>
      </c>
      <c r="K85" s="103"/>
      <c r="L85" s="2"/>
      <c r="M85" s="2"/>
      <c r="N85" s="2"/>
      <c r="O85" s="2"/>
      <c r="P85" s="2"/>
    </row>
    <row r="86" spans="1:16" s="11" customFormat="1" ht="12.75" hidden="1" outlineLevel="1">
      <c r="A86" s="7" t="s">
        <v>760</v>
      </c>
      <c r="B86" s="17"/>
      <c r="C86" s="28" t="s">
        <v>345</v>
      </c>
      <c r="D86" s="16">
        <f aca="true" t="shared" si="36" ref="D86:J86">SUM(D87:D88)</f>
        <v>47.7</v>
      </c>
      <c r="E86" s="270">
        <f t="shared" si="36"/>
        <v>0</v>
      </c>
      <c r="F86" s="16">
        <f t="shared" si="36"/>
        <v>0</v>
      </c>
      <c r="G86" s="270">
        <f t="shared" si="36"/>
        <v>47.7</v>
      </c>
      <c r="H86" s="270">
        <f t="shared" si="36"/>
        <v>0</v>
      </c>
      <c r="I86" s="16">
        <f t="shared" si="36"/>
        <v>0</v>
      </c>
      <c r="J86" s="270">
        <f t="shared" si="36"/>
        <v>47.7</v>
      </c>
      <c r="K86" s="103"/>
      <c r="L86" s="2"/>
      <c r="M86" s="2"/>
      <c r="N86" s="2"/>
      <c r="O86" s="2"/>
      <c r="P86" s="2"/>
    </row>
    <row r="87" spans="1:16" s="11" customFormat="1" ht="51" hidden="1" outlineLevel="1">
      <c r="A87" s="7"/>
      <c r="B87" s="17" t="s">
        <v>340</v>
      </c>
      <c r="C87" s="27" t="s">
        <v>341</v>
      </c>
      <c r="D87" s="16">
        <v>38.6</v>
      </c>
      <c r="E87" s="270"/>
      <c r="F87" s="16"/>
      <c r="G87" s="270">
        <f>SUM(D87:F87)</f>
        <v>38.6</v>
      </c>
      <c r="H87" s="270"/>
      <c r="I87" s="16"/>
      <c r="J87" s="270">
        <f>SUM(G87:I87)</f>
        <v>38.6</v>
      </c>
      <c r="K87" s="103"/>
      <c r="L87" s="2"/>
      <c r="M87" s="2"/>
      <c r="N87" s="2"/>
      <c r="O87" s="2"/>
      <c r="P87" s="2"/>
    </row>
    <row r="88" spans="1:16" s="11" customFormat="1" ht="25.5" hidden="1" outlineLevel="1">
      <c r="A88" s="7"/>
      <c r="B88" s="17" t="s">
        <v>150</v>
      </c>
      <c r="C88" s="27" t="s">
        <v>151</v>
      </c>
      <c r="D88" s="16">
        <v>9.1</v>
      </c>
      <c r="E88" s="270"/>
      <c r="F88" s="16"/>
      <c r="G88" s="270">
        <f>SUM(D88:F88)</f>
        <v>9.1</v>
      </c>
      <c r="H88" s="270"/>
      <c r="I88" s="16"/>
      <c r="J88" s="270">
        <f>SUM(G88:I88)</f>
        <v>9.1</v>
      </c>
      <c r="K88" s="103"/>
      <c r="L88" s="2"/>
      <c r="M88" s="2"/>
      <c r="N88" s="2"/>
      <c r="O88" s="2"/>
      <c r="P88" s="2"/>
    </row>
    <row r="89" spans="1:16" s="11" customFormat="1" ht="25.5" collapsed="1">
      <c r="A89" s="7" t="s">
        <v>761</v>
      </c>
      <c r="B89" s="17"/>
      <c r="C89" s="27" t="s">
        <v>762</v>
      </c>
      <c r="D89" s="16">
        <f aca="true" t="shared" si="37" ref="D89:J89">D90+D96+D98+D100+D102</f>
        <v>4024.9</v>
      </c>
      <c r="E89" s="270">
        <f t="shared" si="37"/>
        <v>0</v>
      </c>
      <c r="F89" s="16">
        <f t="shared" si="37"/>
        <v>0</v>
      </c>
      <c r="G89" s="16">
        <f t="shared" si="37"/>
        <v>4024.9</v>
      </c>
      <c r="H89" s="16">
        <f t="shared" si="37"/>
        <v>90.6</v>
      </c>
      <c r="I89" s="16">
        <f t="shared" si="37"/>
        <v>0</v>
      </c>
      <c r="J89" s="16">
        <f t="shared" si="37"/>
        <v>4115.5</v>
      </c>
      <c r="K89" s="103"/>
      <c r="L89" s="2"/>
      <c r="M89" s="2"/>
      <c r="N89" s="2"/>
      <c r="O89" s="2"/>
      <c r="P89" s="2"/>
    </row>
    <row r="90" spans="1:16" s="11" customFormat="1" ht="38.25">
      <c r="A90" s="7" t="s">
        <v>244</v>
      </c>
      <c r="B90" s="17"/>
      <c r="C90" s="27" t="s">
        <v>562</v>
      </c>
      <c r="D90" s="16">
        <f aca="true" t="shared" si="38" ref="D90:J90">D91</f>
        <v>1724</v>
      </c>
      <c r="E90" s="270">
        <f t="shared" si="38"/>
        <v>0</v>
      </c>
      <c r="F90" s="16">
        <f t="shared" si="38"/>
        <v>0</v>
      </c>
      <c r="G90" s="16">
        <f t="shared" si="38"/>
        <v>1724</v>
      </c>
      <c r="H90" s="16">
        <f t="shared" si="38"/>
        <v>90.6</v>
      </c>
      <c r="I90" s="16">
        <f t="shared" si="38"/>
        <v>0</v>
      </c>
      <c r="J90" s="16">
        <f t="shared" si="38"/>
        <v>1814.6</v>
      </c>
      <c r="K90" s="103"/>
      <c r="L90" s="2"/>
      <c r="M90" s="2"/>
      <c r="N90" s="2"/>
      <c r="O90" s="2"/>
      <c r="P90" s="2"/>
    </row>
    <row r="91" spans="1:16" s="11" customFormat="1" ht="25.5">
      <c r="A91" s="7"/>
      <c r="B91" s="17" t="s">
        <v>148</v>
      </c>
      <c r="C91" s="27" t="s">
        <v>149</v>
      </c>
      <c r="D91" s="16">
        <v>1724</v>
      </c>
      <c r="E91" s="270"/>
      <c r="F91" s="16"/>
      <c r="G91" s="16">
        <f>SUM(D91:F91)</f>
        <v>1724</v>
      </c>
      <c r="H91" s="16">
        <v>90.6</v>
      </c>
      <c r="I91" s="16"/>
      <c r="J91" s="16">
        <f>SUM(G91:I91)</f>
        <v>1814.6</v>
      </c>
      <c r="K91" s="103"/>
      <c r="L91" s="2"/>
      <c r="M91" s="2"/>
      <c r="N91" s="2"/>
      <c r="O91" s="2"/>
      <c r="P91" s="2"/>
    </row>
    <row r="92" spans="1:16" s="11" customFormat="1" ht="15" customHeight="1">
      <c r="A92" s="7" t="s">
        <v>367</v>
      </c>
      <c r="B92" s="17"/>
      <c r="C92" s="27" t="s">
        <v>368</v>
      </c>
      <c r="D92" s="16"/>
      <c r="E92" s="270"/>
      <c r="F92" s="16"/>
      <c r="G92" s="16">
        <f>G93</f>
        <v>0</v>
      </c>
      <c r="H92" s="16">
        <f aca="true" t="shared" si="39" ref="H92:J94">H93</f>
        <v>49.3</v>
      </c>
      <c r="I92" s="16">
        <f t="shared" si="39"/>
        <v>0</v>
      </c>
      <c r="J92" s="16">
        <f t="shared" si="39"/>
        <v>49.3</v>
      </c>
      <c r="K92" s="103"/>
      <c r="L92" s="2"/>
      <c r="M92" s="2"/>
      <c r="N92" s="2"/>
      <c r="O92" s="2"/>
      <c r="P92" s="2"/>
    </row>
    <row r="93" spans="1:16" s="11" customFormat="1" ht="41.25" customHeight="1">
      <c r="A93" s="7" t="s">
        <v>369</v>
      </c>
      <c r="B93" s="17"/>
      <c r="C93" s="27" t="s">
        <v>370</v>
      </c>
      <c r="D93" s="16"/>
      <c r="E93" s="270"/>
      <c r="F93" s="16"/>
      <c r="G93" s="16">
        <f>G94</f>
        <v>0</v>
      </c>
      <c r="H93" s="16">
        <f t="shared" si="39"/>
        <v>49.3</v>
      </c>
      <c r="I93" s="16">
        <f t="shared" si="39"/>
        <v>0</v>
      </c>
      <c r="J93" s="16">
        <f t="shared" si="39"/>
        <v>49.3</v>
      </c>
      <c r="K93" s="103"/>
      <c r="L93" s="2"/>
      <c r="M93" s="2"/>
      <c r="N93" s="2"/>
      <c r="O93" s="2"/>
      <c r="P93" s="2"/>
    </row>
    <row r="94" spans="1:16" s="11" customFormat="1" ht="25.5">
      <c r="A94" s="7" t="s">
        <v>371</v>
      </c>
      <c r="B94" s="17"/>
      <c r="C94" s="27" t="s">
        <v>372</v>
      </c>
      <c r="D94" s="16"/>
      <c r="E94" s="270"/>
      <c r="F94" s="16"/>
      <c r="G94" s="16">
        <f>G95</f>
        <v>0</v>
      </c>
      <c r="H94" s="16">
        <f t="shared" si="39"/>
        <v>49.3</v>
      </c>
      <c r="I94" s="16">
        <f t="shared" si="39"/>
        <v>0</v>
      </c>
      <c r="J94" s="16">
        <f t="shared" si="39"/>
        <v>49.3</v>
      </c>
      <c r="K94" s="103"/>
      <c r="L94" s="2"/>
      <c r="M94" s="2"/>
      <c r="N94" s="2"/>
      <c r="O94" s="2"/>
      <c r="P94" s="2"/>
    </row>
    <row r="95" spans="1:16" s="11" customFormat="1" ht="25.5">
      <c r="A95" s="7"/>
      <c r="B95" s="17" t="s">
        <v>150</v>
      </c>
      <c r="C95" s="27" t="s">
        <v>151</v>
      </c>
      <c r="D95" s="16"/>
      <c r="E95" s="270"/>
      <c r="F95" s="16"/>
      <c r="G95" s="16">
        <v>0</v>
      </c>
      <c r="H95" s="16">
        <v>49.3</v>
      </c>
      <c r="I95" s="16"/>
      <c r="J95" s="16">
        <f>SUM(G95:I95)</f>
        <v>49.3</v>
      </c>
      <c r="K95" s="103"/>
      <c r="L95" s="2"/>
      <c r="M95" s="2"/>
      <c r="N95" s="2"/>
      <c r="O95" s="2"/>
      <c r="P95" s="2"/>
    </row>
    <row r="96" spans="1:16" s="11" customFormat="1" ht="25.5" hidden="1" outlineLevel="1">
      <c r="A96" s="7" t="s">
        <v>245</v>
      </c>
      <c r="B96" s="6"/>
      <c r="C96" s="28" t="s">
        <v>563</v>
      </c>
      <c r="D96" s="16">
        <f aca="true" t="shared" si="40" ref="D96:J96">D97</f>
        <v>1041</v>
      </c>
      <c r="E96" s="270">
        <f t="shared" si="40"/>
        <v>0</v>
      </c>
      <c r="F96" s="16">
        <f t="shared" si="40"/>
        <v>0</v>
      </c>
      <c r="G96" s="270">
        <f t="shared" si="40"/>
        <v>1041</v>
      </c>
      <c r="H96" s="270">
        <f t="shared" si="40"/>
        <v>0</v>
      </c>
      <c r="I96" s="16">
        <f t="shared" si="40"/>
        <v>0</v>
      </c>
      <c r="J96" s="270">
        <f t="shared" si="40"/>
        <v>1041</v>
      </c>
      <c r="K96" s="103"/>
      <c r="L96" s="2"/>
      <c r="M96" s="2"/>
      <c r="N96" s="2"/>
      <c r="O96" s="2"/>
      <c r="P96" s="2"/>
    </row>
    <row r="97" spans="1:16" s="11" customFormat="1" ht="25.5" hidden="1" outlineLevel="1">
      <c r="A97" s="7"/>
      <c r="B97" s="17" t="s">
        <v>148</v>
      </c>
      <c r="C97" s="27" t="s">
        <v>149</v>
      </c>
      <c r="D97" s="16">
        <v>1041</v>
      </c>
      <c r="E97" s="270"/>
      <c r="F97" s="16"/>
      <c r="G97" s="270">
        <f>SUM(D97:F97)</f>
        <v>1041</v>
      </c>
      <c r="H97" s="270"/>
      <c r="I97" s="16"/>
      <c r="J97" s="270">
        <f>SUM(G97:I97)</f>
        <v>1041</v>
      </c>
      <c r="K97" s="103"/>
      <c r="L97" s="2"/>
      <c r="M97" s="2"/>
      <c r="N97" s="2"/>
      <c r="O97" s="2"/>
      <c r="P97" s="2"/>
    </row>
    <row r="98" spans="1:16" s="11" customFormat="1" ht="25.5" hidden="1" outlineLevel="1">
      <c r="A98" s="7" t="s">
        <v>246</v>
      </c>
      <c r="B98" s="6"/>
      <c r="C98" s="27" t="s">
        <v>338</v>
      </c>
      <c r="D98" s="16">
        <f aca="true" t="shared" si="41" ref="D98:J98">D99</f>
        <v>1025</v>
      </c>
      <c r="E98" s="270">
        <f t="shared" si="41"/>
        <v>0</v>
      </c>
      <c r="F98" s="16">
        <f t="shared" si="41"/>
        <v>0</v>
      </c>
      <c r="G98" s="270">
        <f t="shared" si="41"/>
        <v>1025</v>
      </c>
      <c r="H98" s="270">
        <f t="shared" si="41"/>
        <v>0</v>
      </c>
      <c r="I98" s="16">
        <f t="shared" si="41"/>
        <v>0</v>
      </c>
      <c r="J98" s="270">
        <f t="shared" si="41"/>
        <v>1025</v>
      </c>
      <c r="K98" s="103"/>
      <c r="L98" s="2"/>
      <c r="M98" s="2"/>
      <c r="N98" s="2"/>
      <c r="O98" s="2"/>
      <c r="P98" s="2"/>
    </row>
    <row r="99" spans="1:16" s="11" customFormat="1" ht="25.5" hidden="1" outlineLevel="1">
      <c r="A99" s="7"/>
      <c r="B99" s="17" t="s">
        <v>148</v>
      </c>
      <c r="C99" s="27" t="s">
        <v>149</v>
      </c>
      <c r="D99" s="16">
        <v>1025</v>
      </c>
      <c r="E99" s="270"/>
      <c r="F99" s="16"/>
      <c r="G99" s="270">
        <v>1025</v>
      </c>
      <c r="H99" s="270"/>
      <c r="I99" s="16"/>
      <c r="J99" s="270">
        <v>1025</v>
      </c>
      <c r="K99" s="103"/>
      <c r="L99" s="2"/>
      <c r="M99" s="2"/>
      <c r="N99" s="2"/>
      <c r="O99" s="2"/>
      <c r="P99" s="2"/>
    </row>
    <row r="100" spans="1:16" s="11" customFormat="1" ht="12.75" hidden="1" outlineLevel="1">
      <c r="A100" s="7" t="s">
        <v>247</v>
      </c>
      <c r="B100" s="17"/>
      <c r="C100" s="27" t="s">
        <v>763</v>
      </c>
      <c r="D100" s="16">
        <f aca="true" t="shared" si="42" ref="D100:J100">D101</f>
        <v>123</v>
      </c>
      <c r="E100" s="270">
        <f t="shared" si="42"/>
        <v>0</v>
      </c>
      <c r="F100" s="16">
        <f t="shared" si="42"/>
        <v>0</v>
      </c>
      <c r="G100" s="270">
        <f t="shared" si="42"/>
        <v>123</v>
      </c>
      <c r="H100" s="270">
        <f t="shared" si="42"/>
        <v>0</v>
      </c>
      <c r="I100" s="16">
        <f t="shared" si="42"/>
        <v>0</v>
      </c>
      <c r="J100" s="270">
        <f t="shared" si="42"/>
        <v>123</v>
      </c>
      <c r="K100" s="103"/>
      <c r="L100" s="2"/>
      <c r="M100" s="2"/>
      <c r="N100" s="2"/>
      <c r="O100" s="2"/>
      <c r="P100" s="2"/>
    </row>
    <row r="101" spans="1:16" s="11" customFormat="1" ht="25.5" hidden="1" outlineLevel="1">
      <c r="A101" s="7"/>
      <c r="B101" s="17" t="s">
        <v>148</v>
      </c>
      <c r="C101" s="27" t="s">
        <v>149</v>
      </c>
      <c r="D101" s="16">
        <v>123</v>
      </c>
      <c r="E101" s="270"/>
      <c r="F101" s="16"/>
      <c r="G101" s="270">
        <f>SUM(D101:F101)</f>
        <v>123</v>
      </c>
      <c r="H101" s="270"/>
      <c r="I101" s="16"/>
      <c r="J101" s="270">
        <f>SUM(G101:I101)</f>
        <v>123</v>
      </c>
      <c r="K101" s="103"/>
      <c r="L101" s="2"/>
      <c r="M101" s="2"/>
      <c r="N101" s="2"/>
      <c r="O101" s="2"/>
      <c r="P101" s="2"/>
    </row>
    <row r="102" spans="1:16" s="11" customFormat="1" ht="38.25" hidden="1" outlineLevel="1">
      <c r="A102" s="7" t="s">
        <v>248</v>
      </c>
      <c r="B102" s="17"/>
      <c r="C102" s="28" t="s">
        <v>623</v>
      </c>
      <c r="D102" s="16">
        <f aca="true" t="shared" si="43" ref="D102:J102">D103</f>
        <v>111.89999999999999</v>
      </c>
      <c r="E102" s="270">
        <f t="shared" si="43"/>
        <v>0</v>
      </c>
      <c r="F102" s="16">
        <f t="shared" si="43"/>
        <v>0</v>
      </c>
      <c r="G102" s="270">
        <f t="shared" si="43"/>
        <v>111.89999999999999</v>
      </c>
      <c r="H102" s="270">
        <f t="shared" si="43"/>
        <v>0</v>
      </c>
      <c r="I102" s="16">
        <f t="shared" si="43"/>
        <v>0</v>
      </c>
      <c r="J102" s="270">
        <f t="shared" si="43"/>
        <v>111.89999999999999</v>
      </c>
      <c r="K102" s="103"/>
      <c r="L102" s="2"/>
      <c r="M102" s="2"/>
      <c r="N102" s="2"/>
      <c r="O102" s="2"/>
      <c r="P102" s="2"/>
    </row>
    <row r="103" spans="1:16" s="11" customFormat="1" ht="25.5" hidden="1" outlineLevel="1">
      <c r="A103" s="7"/>
      <c r="B103" s="17" t="s">
        <v>148</v>
      </c>
      <c r="C103" s="27" t="s">
        <v>149</v>
      </c>
      <c r="D103" s="16">
        <f>111.8+0.1</f>
        <v>111.89999999999999</v>
      </c>
      <c r="E103" s="270"/>
      <c r="F103" s="16"/>
      <c r="G103" s="270">
        <f>SUM(D103:F103)</f>
        <v>111.89999999999999</v>
      </c>
      <c r="H103" s="270"/>
      <c r="I103" s="16"/>
      <c r="J103" s="270">
        <f>SUM(G103:I103)</f>
        <v>111.89999999999999</v>
      </c>
      <c r="K103" s="103"/>
      <c r="L103" s="2"/>
      <c r="M103" s="2"/>
      <c r="N103" s="2"/>
      <c r="O103" s="2"/>
      <c r="P103" s="2"/>
    </row>
    <row r="104" spans="1:16" s="15" customFormat="1" ht="25.5" hidden="1" outlineLevel="1">
      <c r="A104" s="12" t="s">
        <v>764</v>
      </c>
      <c r="B104" s="18"/>
      <c r="C104" s="111" t="s">
        <v>469</v>
      </c>
      <c r="D104" s="14">
        <f aca="true" t="shared" si="44" ref="D104:J104">D105+D130+D146</f>
        <v>14290.9</v>
      </c>
      <c r="E104" s="268">
        <f t="shared" si="44"/>
        <v>0</v>
      </c>
      <c r="F104" s="14">
        <f t="shared" si="44"/>
        <v>0</v>
      </c>
      <c r="G104" s="268">
        <f t="shared" si="44"/>
        <v>14290.9</v>
      </c>
      <c r="H104" s="268">
        <f t="shared" si="44"/>
        <v>0</v>
      </c>
      <c r="I104" s="14">
        <f t="shared" si="44"/>
        <v>0</v>
      </c>
      <c r="J104" s="268">
        <f t="shared" si="44"/>
        <v>14290.9</v>
      </c>
      <c r="K104" s="103" t="s">
        <v>468</v>
      </c>
      <c r="L104" s="123"/>
      <c r="M104" s="210">
        <f>D107+D124+D144+D148+D150+D152</f>
        <v>3475.4</v>
      </c>
      <c r="N104" s="123"/>
      <c r="O104" s="122"/>
      <c r="P104" s="122"/>
    </row>
    <row r="105" spans="1:16" s="11" customFormat="1" ht="38.25" hidden="1" outlineLevel="1">
      <c r="A105" s="7" t="s">
        <v>765</v>
      </c>
      <c r="B105" s="17"/>
      <c r="C105" s="27" t="s">
        <v>470</v>
      </c>
      <c r="D105" s="16">
        <f aca="true" t="shared" si="45" ref="D105:J105">D106+D109+D114+D123</f>
        <v>8248.4</v>
      </c>
      <c r="E105" s="270">
        <f t="shared" si="45"/>
        <v>0</v>
      </c>
      <c r="F105" s="16">
        <f t="shared" si="45"/>
        <v>0</v>
      </c>
      <c r="G105" s="270">
        <f t="shared" si="45"/>
        <v>8248.4</v>
      </c>
      <c r="H105" s="270">
        <f t="shared" si="45"/>
        <v>0</v>
      </c>
      <c r="I105" s="16">
        <f t="shared" si="45"/>
        <v>0</v>
      </c>
      <c r="J105" s="270">
        <f t="shared" si="45"/>
        <v>8248.4</v>
      </c>
      <c r="K105" s="206" t="s">
        <v>346</v>
      </c>
      <c r="L105" s="207"/>
      <c r="M105" s="211">
        <f>D112+D115+D120+D126+D128+D139+D142+D110</f>
        <v>10815.5</v>
      </c>
      <c r="N105" s="207"/>
      <c r="O105" s="2"/>
      <c r="P105" s="2"/>
    </row>
    <row r="106" spans="1:16" s="11" customFormat="1" ht="12.75" hidden="1" outlineLevel="1">
      <c r="A106" s="7" t="s">
        <v>766</v>
      </c>
      <c r="B106" s="17"/>
      <c r="C106" s="27" t="s">
        <v>767</v>
      </c>
      <c r="D106" s="16">
        <f aca="true" t="shared" si="46" ref="D106:G107">D107</f>
        <v>3075</v>
      </c>
      <c r="E106" s="270">
        <f t="shared" si="46"/>
        <v>0</v>
      </c>
      <c r="F106" s="16">
        <f t="shared" si="46"/>
        <v>0</v>
      </c>
      <c r="G106" s="270">
        <f t="shared" si="46"/>
        <v>3075</v>
      </c>
      <c r="H106" s="270">
        <f aca="true" t="shared" si="47" ref="H106:J107">H107</f>
        <v>0</v>
      </c>
      <c r="I106" s="16">
        <f t="shared" si="47"/>
        <v>0</v>
      </c>
      <c r="J106" s="270">
        <f t="shared" si="47"/>
        <v>3075</v>
      </c>
      <c r="K106" s="209" t="s">
        <v>312</v>
      </c>
      <c r="L106" s="2"/>
      <c r="M106" s="122">
        <f>SUM(M104:M105)</f>
        <v>14290.9</v>
      </c>
      <c r="N106" s="2"/>
      <c r="O106" s="2"/>
      <c r="P106" s="2"/>
    </row>
    <row r="107" spans="1:16" s="11" customFormat="1" ht="25.5" hidden="1" outlineLevel="1">
      <c r="A107" s="7" t="s">
        <v>249</v>
      </c>
      <c r="B107" s="17"/>
      <c r="C107" s="28" t="s">
        <v>471</v>
      </c>
      <c r="D107" s="16">
        <f t="shared" si="46"/>
        <v>3075</v>
      </c>
      <c r="E107" s="270">
        <f t="shared" si="46"/>
        <v>0</v>
      </c>
      <c r="F107" s="16">
        <f t="shared" si="46"/>
        <v>0</v>
      </c>
      <c r="G107" s="270">
        <f t="shared" si="46"/>
        <v>3075</v>
      </c>
      <c r="H107" s="270">
        <f t="shared" si="47"/>
        <v>0</v>
      </c>
      <c r="I107" s="16">
        <f t="shared" si="47"/>
        <v>0</v>
      </c>
      <c r="J107" s="270">
        <f t="shared" si="47"/>
        <v>3075</v>
      </c>
      <c r="K107" s="103"/>
      <c r="L107" s="2"/>
      <c r="M107" s="2"/>
      <c r="N107" s="2"/>
      <c r="O107" s="2"/>
      <c r="P107" s="2"/>
    </row>
    <row r="108" spans="1:16" s="11" customFormat="1" ht="12.75" hidden="1" outlineLevel="1">
      <c r="A108" s="7"/>
      <c r="B108" s="17" t="s">
        <v>152</v>
      </c>
      <c r="C108" s="27" t="s">
        <v>153</v>
      </c>
      <c r="D108" s="16">
        <f>2925+150</f>
        <v>3075</v>
      </c>
      <c r="E108" s="270"/>
      <c r="F108" s="16"/>
      <c r="G108" s="270">
        <f>SUM(D108:F108)</f>
        <v>3075</v>
      </c>
      <c r="H108" s="270"/>
      <c r="I108" s="16"/>
      <c r="J108" s="270">
        <f>SUM(G108:I108)</f>
        <v>3075</v>
      </c>
      <c r="K108" s="103"/>
      <c r="L108" s="2"/>
      <c r="M108" s="2"/>
      <c r="N108" s="2"/>
      <c r="O108" s="2"/>
      <c r="P108" s="2"/>
    </row>
    <row r="109" spans="1:16" s="11" customFormat="1" ht="25.5" hidden="1" outlineLevel="1">
      <c r="A109" s="7" t="s">
        <v>768</v>
      </c>
      <c r="B109" s="17"/>
      <c r="C109" s="27" t="s">
        <v>769</v>
      </c>
      <c r="D109" s="16">
        <f aca="true" t="shared" si="48" ref="D109:J109">D110+D112</f>
        <v>2115.8999999999996</v>
      </c>
      <c r="E109" s="270">
        <f t="shared" si="48"/>
        <v>0</v>
      </c>
      <c r="F109" s="16">
        <f t="shared" si="48"/>
        <v>0</v>
      </c>
      <c r="G109" s="270">
        <f t="shared" si="48"/>
        <v>2115.8999999999996</v>
      </c>
      <c r="H109" s="270">
        <f t="shared" si="48"/>
        <v>0</v>
      </c>
      <c r="I109" s="16">
        <f t="shared" si="48"/>
        <v>0</v>
      </c>
      <c r="J109" s="270">
        <f t="shared" si="48"/>
        <v>2115.8999999999996</v>
      </c>
      <c r="K109" s="103"/>
      <c r="L109" s="2"/>
      <c r="M109" s="2"/>
      <c r="N109" s="2"/>
      <c r="O109" s="2"/>
      <c r="P109" s="2"/>
    </row>
    <row r="110" spans="1:16" s="19" customFormat="1" ht="51" hidden="1" outlineLevel="1">
      <c r="A110" s="7" t="s">
        <v>770</v>
      </c>
      <c r="B110" s="17"/>
      <c r="C110" s="27" t="s">
        <v>472</v>
      </c>
      <c r="D110" s="16">
        <f aca="true" t="shared" si="49" ref="D110:J110">D111</f>
        <v>1285.1</v>
      </c>
      <c r="E110" s="270">
        <f t="shared" si="49"/>
        <v>0</v>
      </c>
      <c r="F110" s="16">
        <f t="shared" si="49"/>
        <v>0</v>
      </c>
      <c r="G110" s="270">
        <f t="shared" si="49"/>
        <v>1285.1</v>
      </c>
      <c r="H110" s="270">
        <f t="shared" si="49"/>
        <v>0</v>
      </c>
      <c r="I110" s="16">
        <f t="shared" si="49"/>
        <v>0</v>
      </c>
      <c r="J110" s="270">
        <f t="shared" si="49"/>
        <v>1285.1</v>
      </c>
      <c r="K110" s="103"/>
      <c r="L110" s="107"/>
      <c r="M110" s="107"/>
      <c r="N110" s="107"/>
      <c r="O110" s="107"/>
      <c r="P110" s="107"/>
    </row>
    <row r="111" spans="1:16" s="19" customFormat="1" ht="12.75" hidden="1" outlineLevel="1">
      <c r="A111" s="7"/>
      <c r="B111" s="17" t="s">
        <v>152</v>
      </c>
      <c r="C111" s="27" t="s">
        <v>153</v>
      </c>
      <c r="D111" s="16">
        <v>1285.1</v>
      </c>
      <c r="E111" s="270"/>
      <c r="F111" s="16"/>
      <c r="G111" s="270">
        <f>SUM(D111:F111)</f>
        <v>1285.1</v>
      </c>
      <c r="H111" s="270"/>
      <c r="I111" s="16"/>
      <c r="J111" s="270">
        <f>SUM(G111:I111)</f>
        <v>1285.1</v>
      </c>
      <c r="K111" s="103"/>
      <c r="L111" s="107"/>
      <c r="M111" s="107"/>
      <c r="N111" s="107"/>
      <c r="O111" s="107"/>
      <c r="P111" s="107"/>
    </row>
    <row r="112" spans="1:16" s="11" customFormat="1" ht="38.25" hidden="1" outlineLevel="1">
      <c r="A112" s="7" t="s">
        <v>771</v>
      </c>
      <c r="B112" s="17"/>
      <c r="C112" s="27" t="s">
        <v>473</v>
      </c>
      <c r="D112" s="83">
        <f aca="true" t="shared" si="50" ref="D112:J112">D113</f>
        <v>830.8</v>
      </c>
      <c r="E112" s="271">
        <f t="shared" si="50"/>
        <v>0</v>
      </c>
      <c r="F112" s="83">
        <f t="shared" si="50"/>
        <v>0</v>
      </c>
      <c r="G112" s="271">
        <f t="shared" si="50"/>
        <v>830.8</v>
      </c>
      <c r="H112" s="271">
        <f t="shared" si="50"/>
        <v>0</v>
      </c>
      <c r="I112" s="83">
        <f t="shared" si="50"/>
        <v>0</v>
      </c>
      <c r="J112" s="271">
        <f t="shared" si="50"/>
        <v>830.8</v>
      </c>
      <c r="K112" s="103"/>
      <c r="L112" s="2"/>
      <c r="M112" s="2"/>
      <c r="N112" s="2"/>
      <c r="O112" s="2"/>
      <c r="P112" s="2"/>
    </row>
    <row r="113" spans="1:16" s="11" customFormat="1" ht="12.75" hidden="1" outlineLevel="1">
      <c r="A113" s="7"/>
      <c r="B113" s="17" t="s">
        <v>152</v>
      </c>
      <c r="C113" s="27" t="s">
        <v>153</v>
      </c>
      <c r="D113" s="16">
        <v>830.8</v>
      </c>
      <c r="E113" s="270"/>
      <c r="F113" s="16"/>
      <c r="G113" s="270">
        <f>SUM(D113:F113)</f>
        <v>830.8</v>
      </c>
      <c r="H113" s="270"/>
      <c r="I113" s="16"/>
      <c r="J113" s="270">
        <f>SUM(G113:I113)</f>
        <v>830.8</v>
      </c>
      <c r="K113" s="103"/>
      <c r="L113" s="2"/>
      <c r="M113" s="2"/>
      <c r="N113" s="2"/>
      <c r="O113" s="2"/>
      <c r="P113" s="2"/>
    </row>
    <row r="114" spans="1:16" s="11" customFormat="1" ht="51" hidden="1" outlineLevel="1">
      <c r="A114" s="7" t="s">
        <v>772</v>
      </c>
      <c r="B114" s="17"/>
      <c r="C114" s="27" t="s">
        <v>397</v>
      </c>
      <c r="D114" s="16">
        <f aca="true" t="shared" si="51" ref="D114:J114">D115+D120</f>
        <v>2852.5</v>
      </c>
      <c r="E114" s="270">
        <f t="shared" si="51"/>
        <v>0</v>
      </c>
      <c r="F114" s="16">
        <f t="shared" si="51"/>
        <v>0</v>
      </c>
      <c r="G114" s="270">
        <f t="shared" si="51"/>
        <v>2852.5</v>
      </c>
      <c r="H114" s="270">
        <f t="shared" si="51"/>
        <v>0</v>
      </c>
      <c r="I114" s="16">
        <f t="shared" si="51"/>
        <v>0</v>
      </c>
      <c r="J114" s="270">
        <f t="shared" si="51"/>
        <v>2852.5</v>
      </c>
      <c r="K114" s="103"/>
      <c r="L114" s="2"/>
      <c r="M114" s="2"/>
      <c r="N114" s="2"/>
      <c r="O114" s="2"/>
      <c r="P114" s="2"/>
    </row>
    <row r="115" spans="1:16" s="11" customFormat="1" ht="63.75" hidden="1" outlineLevel="1">
      <c r="A115" s="20" t="s">
        <v>774</v>
      </c>
      <c r="B115" s="8"/>
      <c r="C115" s="110" t="s">
        <v>120</v>
      </c>
      <c r="D115" s="21">
        <f aca="true" t="shared" si="52" ref="D115:J115">SUM(D116:D119)</f>
        <v>2721.5</v>
      </c>
      <c r="E115" s="272">
        <f t="shared" si="52"/>
        <v>0</v>
      </c>
      <c r="F115" s="21">
        <f t="shared" si="52"/>
        <v>0</v>
      </c>
      <c r="G115" s="272">
        <f t="shared" si="52"/>
        <v>2721.5</v>
      </c>
      <c r="H115" s="272">
        <f t="shared" si="52"/>
        <v>0</v>
      </c>
      <c r="I115" s="21">
        <f t="shared" si="52"/>
        <v>0</v>
      </c>
      <c r="J115" s="272">
        <f t="shared" si="52"/>
        <v>2721.5</v>
      </c>
      <c r="K115" s="103"/>
      <c r="L115" s="2"/>
      <c r="M115" s="2"/>
      <c r="N115" s="2"/>
      <c r="O115" s="2"/>
      <c r="P115" s="2"/>
    </row>
    <row r="116" spans="1:16" s="11" customFormat="1" ht="51" hidden="1" outlineLevel="1">
      <c r="A116" s="20"/>
      <c r="B116" s="17" t="s">
        <v>340</v>
      </c>
      <c r="C116" s="27" t="s">
        <v>341</v>
      </c>
      <c r="D116" s="21">
        <v>29.8</v>
      </c>
      <c r="E116" s="272"/>
      <c r="F116" s="21"/>
      <c r="G116" s="272">
        <f>SUM(D116:F116)</f>
        <v>29.8</v>
      </c>
      <c r="H116" s="272"/>
      <c r="I116" s="21"/>
      <c r="J116" s="272">
        <f>SUM(G116:I116)</f>
        <v>29.8</v>
      </c>
      <c r="K116" s="103"/>
      <c r="L116" s="2"/>
      <c r="M116" s="2"/>
      <c r="N116" s="2"/>
      <c r="O116" s="2"/>
      <c r="P116" s="2"/>
    </row>
    <row r="117" spans="1:16" s="11" customFormat="1" ht="25.5" hidden="1" outlineLevel="1">
      <c r="A117" s="20"/>
      <c r="B117" s="17" t="s">
        <v>150</v>
      </c>
      <c r="C117" s="27" t="s">
        <v>151</v>
      </c>
      <c r="D117" s="21">
        <v>10.4</v>
      </c>
      <c r="E117" s="272"/>
      <c r="F117" s="21"/>
      <c r="G117" s="272">
        <f>SUM(D117:F117)</f>
        <v>10.4</v>
      </c>
      <c r="H117" s="272"/>
      <c r="I117" s="21"/>
      <c r="J117" s="272">
        <f>SUM(G117:I117)</f>
        <v>10.4</v>
      </c>
      <c r="K117" s="103"/>
      <c r="L117" s="2"/>
      <c r="M117" s="2"/>
      <c r="N117" s="2"/>
      <c r="O117" s="2"/>
      <c r="P117" s="2"/>
    </row>
    <row r="118" spans="1:16" s="11" customFormat="1" ht="12.75" hidden="1" outlineLevel="1">
      <c r="A118" s="20"/>
      <c r="B118" s="17" t="s">
        <v>152</v>
      </c>
      <c r="C118" s="27" t="s">
        <v>153</v>
      </c>
      <c r="D118" s="16">
        <v>1179.8</v>
      </c>
      <c r="E118" s="270"/>
      <c r="F118" s="16"/>
      <c r="G118" s="272">
        <f>SUM(D118:F118)</f>
        <v>1179.8</v>
      </c>
      <c r="H118" s="270"/>
      <c r="I118" s="16"/>
      <c r="J118" s="272">
        <f>SUM(G118:I118)</f>
        <v>1179.8</v>
      </c>
      <c r="K118" s="103"/>
      <c r="L118" s="2"/>
      <c r="M118" s="2"/>
      <c r="N118" s="2"/>
      <c r="O118" s="2"/>
      <c r="P118" s="2"/>
    </row>
    <row r="119" spans="1:16" s="11" customFormat="1" ht="25.5" hidden="1" outlineLevel="1">
      <c r="A119" s="20"/>
      <c r="B119" s="17" t="s">
        <v>148</v>
      </c>
      <c r="C119" s="27" t="s">
        <v>149</v>
      </c>
      <c r="D119" s="16">
        <v>1501.5</v>
      </c>
      <c r="E119" s="270"/>
      <c r="F119" s="16"/>
      <c r="G119" s="272">
        <f>SUM(D119:F119)</f>
        <v>1501.5</v>
      </c>
      <c r="H119" s="270"/>
      <c r="I119" s="16"/>
      <c r="J119" s="272">
        <f>SUM(G119:I119)</f>
        <v>1501.5</v>
      </c>
      <c r="K119" s="103"/>
      <c r="L119" s="2"/>
      <c r="M119" s="2"/>
      <c r="N119" s="2"/>
      <c r="O119" s="2"/>
      <c r="P119" s="2"/>
    </row>
    <row r="120" spans="1:16" s="11" customFormat="1" ht="63.75" hidden="1" outlineLevel="1">
      <c r="A120" s="20" t="s">
        <v>775</v>
      </c>
      <c r="B120" s="17"/>
      <c r="C120" s="110" t="s">
        <v>121</v>
      </c>
      <c r="D120" s="16">
        <f aca="true" t="shared" si="53" ref="D120:J120">SUM(D121:D122)</f>
        <v>131</v>
      </c>
      <c r="E120" s="270">
        <f t="shared" si="53"/>
        <v>0</v>
      </c>
      <c r="F120" s="16">
        <f t="shared" si="53"/>
        <v>0</v>
      </c>
      <c r="G120" s="270">
        <f t="shared" si="53"/>
        <v>131</v>
      </c>
      <c r="H120" s="270">
        <f t="shared" si="53"/>
        <v>0</v>
      </c>
      <c r="I120" s="16">
        <f t="shared" si="53"/>
        <v>0</v>
      </c>
      <c r="J120" s="270">
        <f t="shared" si="53"/>
        <v>131</v>
      </c>
      <c r="K120" s="103"/>
      <c r="L120" s="2"/>
      <c r="M120" s="2"/>
      <c r="N120" s="2"/>
      <c r="O120" s="2"/>
      <c r="P120" s="2"/>
    </row>
    <row r="121" spans="1:16" s="11" customFormat="1" ht="25.5" hidden="1" outlineLevel="1">
      <c r="A121" s="20"/>
      <c r="B121" s="17" t="s">
        <v>150</v>
      </c>
      <c r="C121" s="27" t="s">
        <v>151</v>
      </c>
      <c r="D121" s="16">
        <v>1.94</v>
      </c>
      <c r="E121" s="270"/>
      <c r="F121" s="16"/>
      <c r="G121" s="270">
        <f>SUM(D121:F121)</f>
        <v>1.94</v>
      </c>
      <c r="H121" s="270"/>
      <c r="I121" s="16"/>
      <c r="J121" s="270">
        <f>SUM(G121:I121)</f>
        <v>1.94</v>
      </c>
      <c r="K121" s="103"/>
      <c r="L121" s="2"/>
      <c r="M121" s="2"/>
      <c r="N121" s="2"/>
      <c r="O121" s="2"/>
      <c r="P121" s="2"/>
    </row>
    <row r="122" spans="1:16" s="11" customFormat="1" ht="25.5" hidden="1" outlineLevel="1">
      <c r="A122" s="7"/>
      <c r="B122" s="17" t="s">
        <v>148</v>
      </c>
      <c r="C122" s="27" t="s">
        <v>149</v>
      </c>
      <c r="D122" s="16">
        <v>129.06</v>
      </c>
      <c r="E122" s="270"/>
      <c r="F122" s="16"/>
      <c r="G122" s="270">
        <f>SUM(D122:F122)</f>
        <v>129.06</v>
      </c>
      <c r="H122" s="270"/>
      <c r="I122" s="16"/>
      <c r="J122" s="270">
        <f>SUM(G122:I122)</f>
        <v>129.06</v>
      </c>
      <c r="K122" s="103"/>
      <c r="L122" s="2"/>
      <c r="M122" s="2"/>
      <c r="N122" s="2"/>
      <c r="O122" s="2"/>
      <c r="P122" s="2"/>
    </row>
    <row r="123" spans="1:16" s="11" customFormat="1" ht="12.75" hidden="1" outlineLevel="1">
      <c r="A123" s="7" t="s">
        <v>776</v>
      </c>
      <c r="B123" s="17"/>
      <c r="C123" s="27" t="s">
        <v>773</v>
      </c>
      <c r="D123" s="16">
        <f aca="true" t="shared" si="54" ref="D123:J123">D124+D126+D128</f>
        <v>205</v>
      </c>
      <c r="E123" s="270">
        <f t="shared" si="54"/>
        <v>0</v>
      </c>
      <c r="F123" s="16">
        <f t="shared" si="54"/>
        <v>0</v>
      </c>
      <c r="G123" s="270">
        <f t="shared" si="54"/>
        <v>205</v>
      </c>
      <c r="H123" s="270">
        <f t="shared" si="54"/>
        <v>0</v>
      </c>
      <c r="I123" s="16">
        <f t="shared" si="54"/>
        <v>0</v>
      </c>
      <c r="J123" s="270">
        <f t="shared" si="54"/>
        <v>205</v>
      </c>
      <c r="K123" s="103"/>
      <c r="L123" s="2"/>
      <c r="M123" s="2"/>
      <c r="N123" s="2"/>
      <c r="O123" s="2"/>
      <c r="P123" s="2"/>
    </row>
    <row r="124" spans="1:16" s="11" customFormat="1" ht="38.25" hidden="1" outlineLevel="1">
      <c r="A124" s="7" t="s">
        <v>63</v>
      </c>
      <c r="B124" s="17"/>
      <c r="C124" s="112" t="s">
        <v>564</v>
      </c>
      <c r="D124" s="16">
        <f aca="true" t="shared" si="55" ref="D124:J124">D125</f>
        <v>72</v>
      </c>
      <c r="E124" s="270">
        <f t="shared" si="55"/>
        <v>0</v>
      </c>
      <c r="F124" s="16">
        <f t="shared" si="55"/>
        <v>0</v>
      </c>
      <c r="G124" s="270">
        <f t="shared" si="55"/>
        <v>72</v>
      </c>
      <c r="H124" s="270">
        <f t="shared" si="55"/>
        <v>0</v>
      </c>
      <c r="I124" s="16">
        <f t="shared" si="55"/>
        <v>0</v>
      </c>
      <c r="J124" s="270">
        <f t="shared" si="55"/>
        <v>72</v>
      </c>
      <c r="K124" s="103"/>
      <c r="L124" s="2"/>
      <c r="M124" s="2"/>
      <c r="N124" s="2"/>
      <c r="O124" s="2"/>
      <c r="P124" s="2"/>
    </row>
    <row r="125" spans="1:16" s="11" customFormat="1" ht="12.75" hidden="1" outlineLevel="1">
      <c r="A125" s="7"/>
      <c r="B125" s="17" t="s">
        <v>152</v>
      </c>
      <c r="C125" s="27" t="s">
        <v>153</v>
      </c>
      <c r="D125" s="16">
        <v>72</v>
      </c>
      <c r="E125" s="270"/>
      <c r="F125" s="16"/>
      <c r="G125" s="270">
        <f>SUM(D125:F125)</f>
        <v>72</v>
      </c>
      <c r="H125" s="270"/>
      <c r="I125" s="16"/>
      <c r="J125" s="270">
        <f>SUM(G125:I125)</f>
        <v>72</v>
      </c>
      <c r="K125" s="103"/>
      <c r="L125" s="2"/>
      <c r="M125" s="2"/>
      <c r="N125" s="2"/>
      <c r="O125" s="2"/>
      <c r="P125" s="2"/>
    </row>
    <row r="126" spans="1:16" s="19" customFormat="1" ht="25.5" hidden="1" outlineLevel="1">
      <c r="A126" s="20" t="s">
        <v>6</v>
      </c>
      <c r="B126" s="8"/>
      <c r="C126" s="110" t="s">
        <v>421</v>
      </c>
      <c r="D126" s="16">
        <f aca="true" t="shared" si="56" ref="D126:J126">D127</f>
        <v>132.6</v>
      </c>
      <c r="E126" s="270">
        <f t="shared" si="56"/>
        <v>0</v>
      </c>
      <c r="F126" s="16">
        <f t="shared" si="56"/>
        <v>0</v>
      </c>
      <c r="G126" s="270">
        <f t="shared" si="56"/>
        <v>132.6</v>
      </c>
      <c r="H126" s="270">
        <f t="shared" si="56"/>
        <v>0</v>
      </c>
      <c r="I126" s="16">
        <f t="shared" si="56"/>
        <v>0</v>
      </c>
      <c r="J126" s="270">
        <f t="shared" si="56"/>
        <v>132.6</v>
      </c>
      <c r="K126" s="103"/>
      <c r="L126" s="107"/>
      <c r="M126" s="107"/>
      <c r="N126" s="107"/>
      <c r="O126" s="107"/>
      <c r="P126" s="107"/>
    </row>
    <row r="127" spans="1:16" s="19" customFormat="1" ht="12.75" hidden="1" outlineLevel="1">
      <c r="A127" s="20"/>
      <c r="B127" s="17" t="s">
        <v>152</v>
      </c>
      <c r="C127" s="27" t="s">
        <v>153</v>
      </c>
      <c r="D127" s="16">
        <v>132.6</v>
      </c>
      <c r="E127" s="270"/>
      <c r="F127" s="16"/>
      <c r="G127" s="270">
        <f>SUM(D127:F127)</f>
        <v>132.6</v>
      </c>
      <c r="H127" s="270"/>
      <c r="I127" s="16"/>
      <c r="J127" s="270">
        <f>SUM(G127:I127)</f>
        <v>132.6</v>
      </c>
      <c r="K127" s="103"/>
      <c r="L127" s="107"/>
      <c r="M127" s="107"/>
      <c r="N127" s="107"/>
      <c r="O127" s="107"/>
      <c r="P127" s="107"/>
    </row>
    <row r="128" spans="1:16" s="11" customFormat="1" ht="51" hidden="1" outlineLevel="1">
      <c r="A128" s="20" t="s">
        <v>7</v>
      </c>
      <c r="B128" s="17"/>
      <c r="C128" s="110" t="s">
        <v>475</v>
      </c>
      <c r="D128" s="16">
        <f aca="true" t="shared" si="57" ref="D128:J128">D129</f>
        <v>0.4</v>
      </c>
      <c r="E128" s="270">
        <f t="shared" si="57"/>
        <v>0</v>
      </c>
      <c r="F128" s="16">
        <f t="shared" si="57"/>
        <v>0</v>
      </c>
      <c r="G128" s="270">
        <f t="shared" si="57"/>
        <v>0.4</v>
      </c>
      <c r="H128" s="270">
        <f t="shared" si="57"/>
        <v>0</v>
      </c>
      <c r="I128" s="16">
        <f t="shared" si="57"/>
        <v>0</v>
      </c>
      <c r="J128" s="270">
        <f t="shared" si="57"/>
        <v>0.4</v>
      </c>
      <c r="K128" s="103"/>
      <c r="L128" s="2"/>
      <c r="M128" s="2"/>
      <c r="N128" s="2"/>
      <c r="O128" s="2"/>
      <c r="P128" s="2"/>
    </row>
    <row r="129" spans="1:16" s="11" customFormat="1" ht="25.5" hidden="1" outlineLevel="1">
      <c r="A129" s="7"/>
      <c r="B129" s="17" t="s">
        <v>150</v>
      </c>
      <c r="C129" s="27" t="s">
        <v>151</v>
      </c>
      <c r="D129" s="16">
        <v>0.4</v>
      </c>
      <c r="E129" s="270"/>
      <c r="F129" s="16"/>
      <c r="G129" s="270">
        <f>SUM(D129:F129)</f>
        <v>0.4</v>
      </c>
      <c r="H129" s="270"/>
      <c r="I129" s="16"/>
      <c r="J129" s="270">
        <f>SUM(G129:I129)</f>
        <v>0.4</v>
      </c>
      <c r="K129" s="103"/>
      <c r="L129" s="2"/>
      <c r="M129" s="2"/>
      <c r="N129" s="2"/>
      <c r="O129" s="2"/>
      <c r="P129" s="2"/>
    </row>
    <row r="130" spans="1:16" s="11" customFormat="1" ht="12.75" hidden="1" outlineLevel="1">
      <c r="A130" s="7" t="s">
        <v>777</v>
      </c>
      <c r="B130" s="17"/>
      <c r="C130" s="27" t="s">
        <v>476</v>
      </c>
      <c r="D130" s="16">
        <f aca="true" t="shared" si="58" ref="D130:J130">D131+D138</f>
        <v>5719.1</v>
      </c>
      <c r="E130" s="270">
        <f t="shared" si="58"/>
        <v>0</v>
      </c>
      <c r="F130" s="16">
        <f t="shared" si="58"/>
        <v>0</v>
      </c>
      <c r="G130" s="270">
        <f t="shared" si="58"/>
        <v>5719.1</v>
      </c>
      <c r="H130" s="270">
        <f t="shared" si="58"/>
        <v>0</v>
      </c>
      <c r="I130" s="16">
        <f t="shared" si="58"/>
        <v>0</v>
      </c>
      <c r="J130" s="270">
        <f t="shared" si="58"/>
        <v>5719.1</v>
      </c>
      <c r="K130" s="103"/>
      <c r="L130" s="2"/>
      <c r="M130" s="2"/>
      <c r="N130" s="2"/>
      <c r="O130" s="2"/>
      <c r="P130" s="2"/>
    </row>
    <row r="131" spans="1:16" s="11" customFormat="1" ht="25.5" hidden="1" outlineLevel="1">
      <c r="A131" s="7" t="s">
        <v>778</v>
      </c>
      <c r="B131" s="17"/>
      <c r="C131" s="27" t="s">
        <v>779</v>
      </c>
      <c r="D131" s="16">
        <f aca="true" t="shared" si="59" ref="D131:J131">D132+D134+D136</f>
        <v>0</v>
      </c>
      <c r="E131" s="270">
        <f t="shared" si="59"/>
        <v>0</v>
      </c>
      <c r="F131" s="16">
        <f t="shared" si="59"/>
        <v>0</v>
      </c>
      <c r="G131" s="270">
        <f t="shared" si="59"/>
        <v>0</v>
      </c>
      <c r="H131" s="270">
        <f t="shared" si="59"/>
        <v>0</v>
      </c>
      <c r="I131" s="16">
        <f t="shared" si="59"/>
        <v>0</v>
      </c>
      <c r="J131" s="270">
        <f t="shared" si="59"/>
        <v>0</v>
      </c>
      <c r="K131" s="103"/>
      <c r="L131" s="2"/>
      <c r="M131" s="2"/>
      <c r="N131" s="2"/>
      <c r="O131" s="2"/>
      <c r="P131" s="2"/>
    </row>
    <row r="132" spans="1:16" s="11" customFormat="1" ht="25.5" hidden="1" outlineLevel="1">
      <c r="A132" s="7" t="s">
        <v>780</v>
      </c>
      <c r="B132" s="17"/>
      <c r="C132" s="27" t="s">
        <v>322</v>
      </c>
      <c r="D132" s="16">
        <f aca="true" t="shared" si="60" ref="D132:J132">D133</f>
        <v>0</v>
      </c>
      <c r="E132" s="270">
        <f t="shared" si="60"/>
        <v>0</v>
      </c>
      <c r="F132" s="16">
        <f t="shared" si="60"/>
        <v>0</v>
      </c>
      <c r="G132" s="270">
        <f t="shared" si="60"/>
        <v>0</v>
      </c>
      <c r="H132" s="270">
        <f t="shared" si="60"/>
        <v>0</v>
      </c>
      <c r="I132" s="16">
        <f t="shared" si="60"/>
        <v>0</v>
      </c>
      <c r="J132" s="270">
        <f t="shared" si="60"/>
        <v>0</v>
      </c>
      <c r="K132" s="103"/>
      <c r="L132" s="2"/>
      <c r="M132" s="2"/>
      <c r="N132" s="2"/>
      <c r="O132" s="2"/>
      <c r="P132" s="2"/>
    </row>
    <row r="133" spans="1:16" s="11" customFormat="1" ht="12.75" hidden="1" outlineLevel="1">
      <c r="A133" s="7"/>
      <c r="B133" s="17" t="s">
        <v>152</v>
      </c>
      <c r="C133" s="27" t="s">
        <v>153</v>
      </c>
      <c r="D133" s="16">
        <v>0</v>
      </c>
      <c r="E133" s="270"/>
      <c r="F133" s="16"/>
      <c r="G133" s="270">
        <f>SUM(D133:F133)</f>
        <v>0</v>
      </c>
      <c r="H133" s="270"/>
      <c r="I133" s="16"/>
      <c r="J133" s="270">
        <f>SUM(G133:I133)</f>
        <v>0</v>
      </c>
      <c r="K133" s="103"/>
      <c r="L133" s="2"/>
      <c r="M133" s="2"/>
      <c r="N133" s="2"/>
      <c r="O133" s="2"/>
      <c r="P133" s="2"/>
    </row>
    <row r="134" spans="1:16" s="11" customFormat="1" ht="51" hidden="1" outlineLevel="1">
      <c r="A134" s="7" t="s">
        <v>320</v>
      </c>
      <c r="B134" s="17"/>
      <c r="C134" s="27" t="s">
        <v>321</v>
      </c>
      <c r="D134" s="16">
        <f aca="true" t="shared" si="61" ref="D134:J134">D135</f>
        <v>0</v>
      </c>
      <c r="E134" s="270">
        <f t="shared" si="61"/>
        <v>0</v>
      </c>
      <c r="F134" s="16">
        <f t="shared" si="61"/>
        <v>0</v>
      </c>
      <c r="G134" s="270">
        <f t="shared" si="61"/>
        <v>0</v>
      </c>
      <c r="H134" s="270">
        <f t="shared" si="61"/>
        <v>0</v>
      </c>
      <c r="I134" s="16">
        <f t="shared" si="61"/>
        <v>0</v>
      </c>
      <c r="J134" s="270">
        <f t="shared" si="61"/>
        <v>0</v>
      </c>
      <c r="K134" s="103"/>
      <c r="L134" s="2"/>
      <c r="M134" s="2"/>
      <c r="N134" s="2"/>
      <c r="O134" s="2"/>
      <c r="P134" s="2"/>
    </row>
    <row r="135" spans="1:16" s="11" customFormat="1" ht="12.75" hidden="1" outlineLevel="1">
      <c r="A135" s="7"/>
      <c r="B135" s="17" t="s">
        <v>152</v>
      </c>
      <c r="C135" s="27" t="s">
        <v>153</v>
      </c>
      <c r="D135" s="16">
        <v>0</v>
      </c>
      <c r="E135" s="270"/>
      <c r="F135" s="16"/>
      <c r="G135" s="270">
        <f>SUM(D135:F135)</f>
        <v>0</v>
      </c>
      <c r="H135" s="270"/>
      <c r="I135" s="16"/>
      <c r="J135" s="270">
        <f>SUM(G135:I135)</f>
        <v>0</v>
      </c>
      <c r="K135" s="103"/>
      <c r="L135" s="2"/>
      <c r="M135" s="2"/>
      <c r="N135" s="2"/>
      <c r="O135" s="2"/>
      <c r="P135" s="2"/>
    </row>
    <row r="136" spans="1:16" s="11" customFormat="1" ht="38.25" hidden="1" outlineLevel="1">
      <c r="A136" s="7" t="s">
        <v>8</v>
      </c>
      <c r="B136" s="17"/>
      <c r="C136" s="113" t="s">
        <v>9</v>
      </c>
      <c r="D136" s="16">
        <f aca="true" t="shared" si="62" ref="D136:J136">D137</f>
        <v>0</v>
      </c>
      <c r="E136" s="270">
        <f t="shared" si="62"/>
        <v>0</v>
      </c>
      <c r="F136" s="16">
        <f t="shared" si="62"/>
        <v>0</v>
      </c>
      <c r="G136" s="270">
        <f t="shared" si="62"/>
        <v>0</v>
      </c>
      <c r="H136" s="270">
        <f t="shared" si="62"/>
        <v>0</v>
      </c>
      <c r="I136" s="16">
        <f t="shared" si="62"/>
        <v>0</v>
      </c>
      <c r="J136" s="270">
        <f t="shared" si="62"/>
        <v>0</v>
      </c>
      <c r="K136" s="103"/>
      <c r="L136" s="2"/>
      <c r="M136" s="2"/>
      <c r="N136" s="2"/>
      <c r="O136" s="2"/>
      <c r="P136" s="2"/>
    </row>
    <row r="137" spans="1:16" s="11" customFormat="1" ht="12.75" hidden="1" outlineLevel="1">
      <c r="A137" s="7"/>
      <c r="B137" s="17" t="s">
        <v>152</v>
      </c>
      <c r="C137" s="27" t="s">
        <v>153</v>
      </c>
      <c r="D137" s="16">
        <v>0</v>
      </c>
      <c r="E137" s="270"/>
      <c r="F137" s="16"/>
      <c r="G137" s="270">
        <f>SUM(D137:F137)</f>
        <v>0</v>
      </c>
      <c r="H137" s="270"/>
      <c r="I137" s="16"/>
      <c r="J137" s="270">
        <f>SUM(G137:I137)</f>
        <v>0</v>
      </c>
      <c r="K137" s="103"/>
      <c r="L137" s="2"/>
      <c r="M137" s="2"/>
      <c r="N137" s="2"/>
      <c r="O137" s="2"/>
      <c r="P137" s="2"/>
    </row>
    <row r="138" spans="1:16" s="11" customFormat="1" ht="25.5" hidden="1" outlineLevel="1">
      <c r="A138" s="7" t="s">
        <v>781</v>
      </c>
      <c r="B138" s="17"/>
      <c r="C138" s="27" t="s">
        <v>784</v>
      </c>
      <c r="D138" s="16">
        <f aca="true" t="shared" si="63" ref="D138:J138">D139+D142+D144</f>
        <v>5719.1</v>
      </c>
      <c r="E138" s="270">
        <f t="shared" si="63"/>
        <v>0</v>
      </c>
      <c r="F138" s="16">
        <f t="shared" si="63"/>
        <v>0</v>
      </c>
      <c r="G138" s="270">
        <f t="shared" si="63"/>
        <v>5719.1</v>
      </c>
      <c r="H138" s="270">
        <f t="shared" si="63"/>
        <v>0</v>
      </c>
      <c r="I138" s="16">
        <f t="shared" si="63"/>
        <v>0</v>
      </c>
      <c r="J138" s="270">
        <f t="shared" si="63"/>
        <v>5719.1</v>
      </c>
      <c r="K138" s="103"/>
      <c r="L138" s="2"/>
      <c r="M138" s="2"/>
      <c r="N138" s="2"/>
      <c r="O138" s="2"/>
      <c r="P138" s="2"/>
    </row>
    <row r="139" spans="1:10" ht="25.5" hidden="1" outlineLevel="1">
      <c r="A139" s="20" t="s">
        <v>782</v>
      </c>
      <c r="B139" s="8"/>
      <c r="C139" s="110" t="s">
        <v>477</v>
      </c>
      <c r="D139" s="16">
        <f aca="true" t="shared" si="64" ref="D139:J139">SUM(D140:D141)</f>
        <v>2303.7</v>
      </c>
      <c r="E139" s="270">
        <f t="shared" si="64"/>
        <v>0</v>
      </c>
      <c r="F139" s="16">
        <f t="shared" si="64"/>
        <v>0</v>
      </c>
      <c r="G139" s="270">
        <f t="shared" si="64"/>
        <v>2303.7</v>
      </c>
      <c r="H139" s="270">
        <f t="shared" si="64"/>
        <v>0</v>
      </c>
      <c r="I139" s="16">
        <f t="shared" si="64"/>
        <v>0</v>
      </c>
      <c r="J139" s="270">
        <f t="shared" si="64"/>
        <v>2303.7</v>
      </c>
    </row>
    <row r="140" spans="1:10" ht="12.75" hidden="1" outlineLevel="1">
      <c r="A140" s="20"/>
      <c r="B140" s="17" t="s">
        <v>152</v>
      </c>
      <c r="C140" s="27" t="s">
        <v>153</v>
      </c>
      <c r="D140" s="16">
        <v>565.5</v>
      </c>
      <c r="E140" s="270"/>
      <c r="F140" s="16"/>
      <c r="G140" s="270">
        <f>SUM(D140:F140)</f>
        <v>565.5</v>
      </c>
      <c r="H140" s="270"/>
      <c r="I140" s="16"/>
      <c r="J140" s="270">
        <f>SUM(G140:I140)</f>
        <v>565.5</v>
      </c>
    </row>
    <row r="141" spans="1:10" ht="25.5" hidden="1" outlineLevel="1">
      <c r="A141" s="20"/>
      <c r="B141" s="17" t="s">
        <v>148</v>
      </c>
      <c r="C141" s="27" t="s">
        <v>149</v>
      </c>
      <c r="D141" s="16">
        <v>1738.2</v>
      </c>
      <c r="E141" s="270"/>
      <c r="F141" s="16"/>
      <c r="G141" s="270">
        <f>SUM(D141:F141)</f>
        <v>1738.2</v>
      </c>
      <c r="H141" s="270"/>
      <c r="I141" s="16"/>
      <c r="J141" s="270">
        <f>SUM(G141:I141)</f>
        <v>1738.2</v>
      </c>
    </row>
    <row r="142" spans="1:10" ht="25.5" hidden="1" outlineLevel="1">
      <c r="A142" s="20" t="s">
        <v>783</v>
      </c>
      <c r="B142" s="17"/>
      <c r="C142" s="110" t="s">
        <v>478</v>
      </c>
      <c r="D142" s="16">
        <f aca="true" t="shared" si="65" ref="D142:J142">D143</f>
        <v>3410.4</v>
      </c>
      <c r="E142" s="270">
        <f t="shared" si="65"/>
        <v>0</v>
      </c>
      <c r="F142" s="16">
        <f t="shared" si="65"/>
        <v>0</v>
      </c>
      <c r="G142" s="270">
        <f t="shared" si="65"/>
        <v>3410.4</v>
      </c>
      <c r="H142" s="270">
        <f t="shared" si="65"/>
        <v>0</v>
      </c>
      <c r="I142" s="16">
        <f t="shared" si="65"/>
        <v>0</v>
      </c>
      <c r="J142" s="270">
        <f t="shared" si="65"/>
        <v>3410.4</v>
      </c>
    </row>
    <row r="143" spans="1:10" ht="25.5" hidden="1" outlineLevel="1">
      <c r="A143" s="20"/>
      <c r="B143" s="17" t="s">
        <v>148</v>
      </c>
      <c r="C143" s="27" t="s">
        <v>149</v>
      </c>
      <c r="D143" s="16">
        <v>3410.4</v>
      </c>
      <c r="E143" s="270"/>
      <c r="F143" s="16"/>
      <c r="G143" s="270">
        <f>SUM(D143:F143)</f>
        <v>3410.4</v>
      </c>
      <c r="H143" s="270"/>
      <c r="I143" s="16"/>
      <c r="J143" s="270">
        <f>SUM(G143:I143)</f>
        <v>3410.4</v>
      </c>
    </row>
    <row r="144" spans="1:16" s="11" customFormat="1" ht="63.75" hidden="1" outlineLevel="1">
      <c r="A144" s="7" t="s">
        <v>250</v>
      </c>
      <c r="B144" s="17"/>
      <c r="C144" s="27" t="s">
        <v>396</v>
      </c>
      <c r="D144" s="16">
        <f aca="true" t="shared" si="66" ref="D144:J144">D145</f>
        <v>5</v>
      </c>
      <c r="E144" s="270">
        <f t="shared" si="66"/>
        <v>0</v>
      </c>
      <c r="F144" s="16">
        <f t="shared" si="66"/>
        <v>0</v>
      </c>
      <c r="G144" s="270">
        <f t="shared" si="66"/>
        <v>5</v>
      </c>
      <c r="H144" s="270">
        <f t="shared" si="66"/>
        <v>0</v>
      </c>
      <c r="I144" s="16">
        <f t="shared" si="66"/>
        <v>0</v>
      </c>
      <c r="J144" s="270">
        <f t="shared" si="66"/>
        <v>5</v>
      </c>
      <c r="K144" s="103"/>
      <c r="L144" s="2"/>
      <c r="M144" s="2"/>
      <c r="N144" s="2"/>
      <c r="O144" s="2"/>
      <c r="P144" s="2"/>
    </row>
    <row r="145" spans="1:16" s="11" customFormat="1" ht="25.5" hidden="1" outlineLevel="1">
      <c r="A145" s="7"/>
      <c r="B145" s="17" t="s">
        <v>148</v>
      </c>
      <c r="C145" s="27" t="s">
        <v>149</v>
      </c>
      <c r="D145" s="16">
        <v>5</v>
      </c>
      <c r="E145" s="270"/>
      <c r="F145" s="16"/>
      <c r="G145" s="270">
        <f>SUM(D145:F145)</f>
        <v>5</v>
      </c>
      <c r="H145" s="270"/>
      <c r="I145" s="16"/>
      <c r="J145" s="270">
        <f>SUM(G145:I145)</f>
        <v>5</v>
      </c>
      <c r="K145" s="103"/>
      <c r="L145" s="2"/>
      <c r="M145" s="2"/>
      <c r="N145" s="2"/>
      <c r="O145" s="2"/>
      <c r="P145" s="2"/>
    </row>
    <row r="146" spans="1:16" s="19" customFormat="1" ht="12.75" hidden="1" outlineLevel="1">
      <c r="A146" s="7" t="s">
        <v>68</v>
      </c>
      <c r="B146" s="17"/>
      <c r="C146" s="27" t="s">
        <v>69</v>
      </c>
      <c r="D146" s="16">
        <f aca="true" t="shared" si="67" ref="D146:J146">D147</f>
        <v>323.40000000000003</v>
      </c>
      <c r="E146" s="270">
        <f t="shared" si="67"/>
        <v>0</v>
      </c>
      <c r="F146" s="16">
        <f t="shared" si="67"/>
        <v>0</v>
      </c>
      <c r="G146" s="270">
        <f t="shared" si="67"/>
        <v>323.40000000000003</v>
      </c>
      <c r="H146" s="270">
        <f t="shared" si="67"/>
        <v>0</v>
      </c>
      <c r="I146" s="16">
        <f t="shared" si="67"/>
        <v>0</v>
      </c>
      <c r="J146" s="270">
        <f t="shared" si="67"/>
        <v>323.40000000000003</v>
      </c>
      <c r="K146" s="103"/>
      <c r="L146" s="107"/>
      <c r="M146" s="107"/>
      <c r="N146" s="107"/>
      <c r="O146" s="107"/>
      <c r="P146" s="107"/>
    </row>
    <row r="147" spans="1:16" s="19" customFormat="1" ht="38.25" hidden="1" outlineLevel="1">
      <c r="A147" s="7" t="s">
        <v>70</v>
      </c>
      <c r="B147" s="17"/>
      <c r="C147" s="27" t="s">
        <v>71</v>
      </c>
      <c r="D147" s="16">
        <f aca="true" t="shared" si="68" ref="D147:J147">D148+D150+D152</f>
        <v>323.40000000000003</v>
      </c>
      <c r="E147" s="270">
        <f t="shared" si="68"/>
        <v>0</v>
      </c>
      <c r="F147" s="16">
        <f t="shared" si="68"/>
        <v>0</v>
      </c>
      <c r="G147" s="270">
        <f t="shared" si="68"/>
        <v>323.40000000000003</v>
      </c>
      <c r="H147" s="270">
        <f t="shared" si="68"/>
        <v>0</v>
      </c>
      <c r="I147" s="16">
        <f t="shared" si="68"/>
        <v>0</v>
      </c>
      <c r="J147" s="270">
        <f t="shared" si="68"/>
        <v>323.40000000000003</v>
      </c>
      <c r="K147" s="103"/>
      <c r="L147" s="107"/>
      <c r="M147" s="107"/>
      <c r="N147" s="107"/>
      <c r="O147" s="107"/>
      <c r="P147" s="107"/>
    </row>
    <row r="148" spans="1:16" s="19" customFormat="1" ht="12.75" hidden="1" outlineLevel="1">
      <c r="A148" s="7" t="s">
        <v>72</v>
      </c>
      <c r="B148" s="17"/>
      <c r="C148" s="27" t="s">
        <v>75</v>
      </c>
      <c r="D148" s="16">
        <f aca="true" t="shared" si="69" ref="D148:J148">D149</f>
        <v>225.9</v>
      </c>
      <c r="E148" s="270">
        <f t="shared" si="69"/>
        <v>0</v>
      </c>
      <c r="F148" s="16">
        <f t="shared" si="69"/>
        <v>0</v>
      </c>
      <c r="G148" s="270">
        <f t="shared" si="69"/>
        <v>225.9</v>
      </c>
      <c r="H148" s="270">
        <f t="shared" si="69"/>
        <v>0</v>
      </c>
      <c r="I148" s="16">
        <f t="shared" si="69"/>
        <v>0</v>
      </c>
      <c r="J148" s="270">
        <f t="shared" si="69"/>
        <v>225.9</v>
      </c>
      <c r="K148" s="103"/>
      <c r="L148" s="107"/>
      <c r="M148" s="107"/>
      <c r="N148" s="107"/>
      <c r="O148" s="107"/>
      <c r="P148" s="107"/>
    </row>
    <row r="149" spans="1:16" s="11" customFormat="1" ht="25.5" hidden="1" outlineLevel="1">
      <c r="A149" s="7"/>
      <c r="B149" s="17" t="s">
        <v>148</v>
      </c>
      <c r="C149" s="27" t="s">
        <v>149</v>
      </c>
      <c r="D149" s="16">
        <v>225.9</v>
      </c>
      <c r="E149" s="270"/>
      <c r="F149" s="16"/>
      <c r="G149" s="270">
        <f>SUM(D149:F149)</f>
        <v>225.9</v>
      </c>
      <c r="H149" s="270"/>
      <c r="I149" s="16"/>
      <c r="J149" s="270">
        <f>SUM(G149:I149)</f>
        <v>225.9</v>
      </c>
      <c r="K149" s="103"/>
      <c r="L149" s="2"/>
      <c r="M149" s="2"/>
      <c r="N149" s="2"/>
      <c r="O149" s="2"/>
      <c r="P149" s="2"/>
    </row>
    <row r="150" spans="1:16" s="19" customFormat="1" ht="12.75" hidden="1" outlineLevel="1">
      <c r="A150" s="7" t="s">
        <v>73</v>
      </c>
      <c r="B150" s="17"/>
      <c r="C150" s="27" t="s">
        <v>614</v>
      </c>
      <c r="D150" s="16">
        <f aca="true" t="shared" si="70" ref="D150:J150">D151</f>
        <v>93.9</v>
      </c>
      <c r="E150" s="270">
        <f t="shared" si="70"/>
        <v>0</v>
      </c>
      <c r="F150" s="16">
        <f t="shared" si="70"/>
        <v>0</v>
      </c>
      <c r="G150" s="270">
        <f t="shared" si="70"/>
        <v>93.9</v>
      </c>
      <c r="H150" s="270">
        <f t="shared" si="70"/>
        <v>0</v>
      </c>
      <c r="I150" s="16">
        <f t="shared" si="70"/>
        <v>0</v>
      </c>
      <c r="J150" s="270">
        <f t="shared" si="70"/>
        <v>93.9</v>
      </c>
      <c r="K150" s="103"/>
      <c r="L150" s="107"/>
      <c r="M150" s="107"/>
      <c r="N150" s="107"/>
      <c r="O150" s="107"/>
      <c r="P150" s="107"/>
    </row>
    <row r="151" spans="1:16" s="11" customFormat="1" ht="25.5" hidden="1" outlineLevel="1">
      <c r="A151" s="7"/>
      <c r="B151" s="17" t="s">
        <v>148</v>
      </c>
      <c r="C151" s="27" t="s">
        <v>149</v>
      </c>
      <c r="D151" s="16">
        <v>93.9</v>
      </c>
      <c r="E151" s="270"/>
      <c r="F151" s="16"/>
      <c r="G151" s="270">
        <f>SUM(D151:F151)</f>
        <v>93.9</v>
      </c>
      <c r="H151" s="270"/>
      <c r="I151" s="16"/>
      <c r="J151" s="270">
        <f>SUM(G151:I151)</f>
        <v>93.9</v>
      </c>
      <c r="K151" s="103"/>
      <c r="L151" s="2"/>
      <c r="M151" s="2"/>
      <c r="N151" s="2"/>
      <c r="O151" s="2"/>
      <c r="P151" s="2"/>
    </row>
    <row r="152" spans="1:16" s="19" customFormat="1" ht="25.5" hidden="1" outlineLevel="1">
      <c r="A152" s="7" t="s">
        <v>74</v>
      </c>
      <c r="B152" s="17"/>
      <c r="C152" s="27" t="s">
        <v>615</v>
      </c>
      <c r="D152" s="16">
        <f aca="true" t="shared" si="71" ref="D152:J152">D153</f>
        <v>3.6</v>
      </c>
      <c r="E152" s="270">
        <f t="shared" si="71"/>
        <v>0</v>
      </c>
      <c r="F152" s="16">
        <f t="shared" si="71"/>
        <v>0</v>
      </c>
      <c r="G152" s="270">
        <f t="shared" si="71"/>
        <v>3.6</v>
      </c>
      <c r="H152" s="270">
        <f t="shared" si="71"/>
        <v>0</v>
      </c>
      <c r="I152" s="16">
        <f t="shared" si="71"/>
        <v>0</v>
      </c>
      <c r="J152" s="270">
        <f t="shared" si="71"/>
        <v>3.6</v>
      </c>
      <c r="K152" s="103"/>
      <c r="L152" s="107"/>
      <c r="M152" s="107"/>
      <c r="N152" s="107"/>
      <c r="O152" s="107"/>
      <c r="P152" s="107"/>
    </row>
    <row r="153" spans="1:16" s="11" customFormat="1" ht="25.5" hidden="1" outlineLevel="1">
      <c r="A153" s="7"/>
      <c r="B153" s="17" t="s">
        <v>148</v>
      </c>
      <c r="C153" s="27" t="s">
        <v>149</v>
      </c>
      <c r="D153" s="16">
        <v>3.6</v>
      </c>
      <c r="E153" s="270"/>
      <c r="F153" s="16"/>
      <c r="G153" s="270">
        <f>SUM(D153:F153)</f>
        <v>3.6</v>
      </c>
      <c r="H153" s="270"/>
      <c r="I153" s="16"/>
      <c r="J153" s="270">
        <f>SUM(G153:I153)</f>
        <v>3.6</v>
      </c>
      <c r="K153" s="103"/>
      <c r="L153" s="2"/>
      <c r="M153" s="2"/>
      <c r="N153" s="2"/>
      <c r="O153" s="2"/>
      <c r="P153" s="2"/>
    </row>
    <row r="154" spans="1:16" s="15" customFormat="1" ht="25.5" hidden="1" outlineLevel="1">
      <c r="A154" s="12" t="s">
        <v>785</v>
      </c>
      <c r="B154" s="13"/>
      <c r="C154" s="109" t="s">
        <v>479</v>
      </c>
      <c r="D154" s="14">
        <f aca="true" t="shared" si="72" ref="D154:J154">D155+D164+D168+D172+D179+D191+D187</f>
        <v>31083.8</v>
      </c>
      <c r="E154" s="14">
        <f t="shared" si="72"/>
        <v>75</v>
      </c>
      <c r="F154" s="14">
        <f t="shared" si="72"/>
        <v>0</v>
      </c>
      <c r="G154" s="14">
        <f t="shared" si="72"/>
        <v>31158.8</v>
      </c>
      <c r="H154" s="14">
        <f t="shared" si="72"/>
        <v>0</v>
      </c>
      <c r="I154" s="14">
        <f t="shared" si="72"/>
        <v>0</v>
      </c>
      <c r="J154" s="14">
        <f t="shared" si="72"/>
        <v>31158.8</v>
      </c>
      <c r="K154" s="103" t="s">
        <v>468</v>
      </c>
      <c r="L154" s="123"/>
      <c r="M154" s="210">
        <f>D160+D162+D166+D170+D174+D181+D184+D193+D196</f>
        <v>30666</v>
      </c>
      <c r="N154" s="122"/>
      <c r="O154" s="122"/>
      <c r="P154" s="122"/>
    </row>
    <row r="155" spans="1:16" s="11" customFormat="1" ht="25.5" hidden="1" outlineLevel="1">
      <c r="A155" s="7" t="s">
        <v>786</v>
      </c>
      <c r="B155" s="6"/>
      <c r="C155" s="28" t="s">
        <v>480</v>
      </c>
      <c r="D155" s="16">
        <f aca="true" t="shared" si="73" ref="D155:J155">D156+D159</f>
        <v>13885</v>
      </c>
      <c r="E155" s="16">
        <f t="shared" si="73"/>
        <v>0</v>
      </c>
      <c r="F155" s="16">
        <f t="shared" si="73"/>
        <v>0</v>
      </c>
      <c r="G155" s="16">
        <f t="shared" si="73"/>
        <v>13885</v>
      </c>
      <c r="H155" s="16">
        <f t="shared" si="73"/>
        <v>0</v>
      </c>
      <c r="I155" s="16">
        <f t="shared" si="73"/>
        <v>0</v>
      </c>
      <c r="J155" s="16">
        <f t="shared" si="73"/>
        <v>13885</v>
      </c>
      <c r="K155" s="206" t="s">
        <v>346</v>
      </c>
      <c r="L155" s="207"/>
      <c r="M155" s="211">
        <f>D177</f>
        <v>417.8</v>
      </c>
      <c r="N155" s="2"/>
      <c r="O155" s="2"/>
      <c r="P155" s="2"/>
    </row>
    <row r="156" spans="1:16" s="11" customFormat="1" ht="25.5" hidden="1" outlineLevel="1">
      <c r="A156" s="7" t="s">
        <v>787</v>
      </c>
      <c r="B156" s="6"/>
      <c r="C156" s="28" t="s">
        <v>10</v>
      </c>
      <c r="D156" s="16">
        <f aca="true" t="shared" si="74" ref="D156:G157">D157</f>
        <v>0</v>
      </c>
      <c r="E156" s="16">
        <f t="shared" si="74"/>
        <v>0</v>
      </c>
      <c r="F156" s="16">
        <f t="shared" si="74"/>
        <v>0</v>
      </c>
      <c r="G156" s="16">
        <f t="shared" si="74"/>
        <v>0</v>
      </c>
      <c r="H156" s="16">
        <f aca="true" t="shared" si="75" ref="H156:J157">H157</f>
        <v>0</v>
      </c>
      <c r="I156" s="16">
        <f t="shared" si="75"/>
        <v>0</v>
      </c>
      <c r="J156" s="16">
        <f t="shared" si="75"/>
        <v>0</v>
      </c>
      <c r="N156" s="2"/>
      <c r="O156" s="2"/>
      <c r="P156" s="2"/>
    </row>
    <row r="157" spans="1:16" s="11" customFormat="1" ht="12.75" hidden="1" outlineLevel="1">
      <c r="A157" s="7" t="s">
        <v>251</v>
      </c>
      <c r="B157" s="6"/>
      <c r="C157" s="28" t="s">
        <v>699</v>
      </c>
      <c r="D157" s="16">
        <f t="shared" si="74"/>
        <v>0</v>
      </c>
      <c r="E157" s="16">
        <f t="shared" si="74"/>
        <v>0</v>
      </c>
      <c r="F157" s="16">
        <f t="shared" si="74"/>
        <v>0</v>
      </c>
      <c r="G157" s="16">
        <f t="shared" si="74"/>
        <v>0</v>
      </c>
      <c r="H157" s="16">
        <f t="shared" si="75"/>
        <v>0</v>
      </c>
      <c r="I157" s="16">
        <f t="shared" si="75"/>
        <v>0</v>
      </c>
      <c r="J157" s="16">
        <f t="shared" si="75"/>
        <v>0</v>
      </c>
      <c r="K157" s="103"/>
      <c r="L157" s="2"/>
      <c r="M157" s="2"/>
      <c r="N157" s="2"/>
      <c r="O157" s="2"/>
      <c r="P157" s="2"/>
    </row>
    <row r="158" spans="1:16" s="11" customFormat="1" ht="25.5" hidden="1" outlineLevel="1">
      <c r="A158" s="7"/>
      <c r="B158" s="17" t="s">
        <v>148</v>
      </c>
      <c r="C158" s="27" t="s">
        <v>149</v>
      </c>
      <c r="D158" s="16"/>
      <c r="E158" s="16"/>
      <c r="F158" s="16"/>
      <c r="G158" s="16">
        <f>SUM(D158:F158)</f>
        <v>0</v>
      </c>
      <c r="H158" s="16"/>
      <c r="I158" s="16"/>
      <c r="J158" s="16">
        <f>SUM(G158:I158)</f>
        <v>0</v>
      </c>
      <c r="K158" s="103"/>
      <c r="L158" s="2"/>
      <c r="M158" s="2"/>
      <c r="N158" s="2"/>
      <c r="O158" s="2"/>
      <c r="P158" s="2"/>
    </row>
    <row r="159" spans="1:16" s="11" customFormat="1" ht="12.75" hidden="1" outlineLevel="1">
      <c r="A159" s="7" t="s">
        <v>788</v>
      </c>
      <c r="B159" s="17"/>
      <c r="C159" s="28" t="s">
        <v>424</v>
      </c>
      <c r="D159" s="16">
        <f aca="true" t="shared" si="76" ref="D159:J159">D160+D162</f>
        <v>13885</v>
      </c>
      <c r="E159" s="16">
        <f t="shared" si="76"/>
        <v>0</v>
      </c>
      <c r="F159" s="16">
        <f t="shared" si="76"/>
        <v>0</v>
      </c>
      <c r="G159" s="16">
        <f t="shared" si="76"/>
        <v>13885</v>
      </c>
      <c r="H159" s="16">
        <f t="shared" si="76"/>
        <v>0</v>
      </c>
      <c r="I159" s="16">
        <f t="shared" si="76"/>
        <v>0</v>
      </c>
      <c r="J159" s="16">
        <f t="shared" si="76"/>
        <v>13885</v>
      </c>
      <c r="K159" s="209" t="s">
        <v>312</v>
      </c>
      <c r="L159" s="2"/>
      <c r="M159" s="122">
        <f>SUM(M154:M155)</f>
        <v>31083.8</v>
      </c>
      <c r="N159" s="2"/>
      <c r="O159" s="2"/>
      <c r="P159" s="2"/>
    </row>
    <row r="160" spans="1:16" s="11" customFormat="1" ht="63.75" hidden="1" outlineLevel="1">
      <c r="A160" s="7" t="s">
        <v>252</v>
      </c>
      <c r="B160" s="6"/>
      <c r="C160" s="28" t="s">
        <v>13</v>
      </c>
      <c r="D160" s="16">
        <f aca="true" t="shared" si="77" ref="D160:J160">D161</f>
        <v>12335</v>
      </c>
      <c r="E160" s="16">
        <f t="shared" si="77"/>
        <v>0</v>
      </c>
      <c r="F160" s="16">
        <f t="shared" si="77"/>
        <v>0</v>
      </c>
      <c r="G160" s="16">
        <f t="shared" si="77"/>
        <v>12335</v>
      </c>
      <c r="H160" s="16">
        <f t="shared" si="77"/>
        <v>0</v>
      </c>
      <c r="I160" s="16">
        <f t="shared" si="77"/>
        <v>0</v>
      </c>
      <c r="J160" s="16">
        <f t="shared" si="77"/>
        <v>12335</v>
      </c>
      <c r="K160" s="103"/>
      <c r="L160" s="2"/>
      <c r="M160" s="2"/>
      <c r="N160" s="2"/>
      <c r="O160" s="2"/>
      <c r="P160" s="2"/>
    </row>
    <row r="161" spans="1:16" s="11" customFormat="1" ht="25.5" hidden="1" outlineLevel="1">
      <c r="A161" s="7"/>
      <c r="B161" s="17" t="s">
        <v>148</v>
      </c>
      <c r="C161" s="27" t="s">
        <v>149</v>
      </c>
      <c r="D161" s="16">
        <v>12335</v>
      </c>
      <c r="E161" s="16"/>
      <c r="F161" s="16"/>
      <c r="G161" s="16">
        <f>SUM(D161:F161)</f>
        <v>12335</v>
      </c>
      <c r="H161" s="16"/>
      <c r="I161" s="16"/>
      <c r="J161" s="16">
        <f>SUM(G161:I161)</f>
        <v>12335</v>
      </c>
      <c r="K161" s="103"/>
      <c r="L161" s="2"/>
      <c r="M161" s="2"/>
      <c r="N161" s="2"/>
      <c r="O161" s="2"/>
      <c r="P161" s="2"/>
    </row>
    <row r="162" spans="1:16" s="11" customFormat="1" ht="12.75" hidden="1" outlineLevel="1">
      <c r="A162" s="7" t="s">
        <v>253</v>
      </c>
      <c r="B162" s="6"/>
      <c r="C162" s="28" t="s">
        <v>700</v>
      </c>
      <c r="D162" s="16">
        <f aca="true" t="shared" si="78" ref="D162:J162">D163</f>
        <v>1550</v>
      </c>
      <c r="E162" s="16">
        <f t="shared" si="78"/>
        <v>0</v>
      </c>
      <c r="F162" s="16">
        <f t="shared" si="78"/>
        <v>0</v>
      </c>
      <c r="G162" s="16">
        <f t="shared" si="78"/>
        <v>1550</v>
      </c>
      <c r="H162" s="16">
        <f t="shared" si="78"/>
        <v>0</v>
      </c>
      <c r="I162" s="16">
        <f t="shared" si="78"/>
        <v>0</v>
      </c>
      <c r="J162" s="16">
        <f t="shared" si="78"/>
        <v>1550</v>
      </c>
      <c r="K162" s="103"/>
      <c r="L162" s="2"/>
      <c r="M162" s="2"/>
      <c r="N162" s="2"/>
      <c r="O162" s="2"/>
      <c r="P162" s="2"/>
    </row>
    <row r="163" spans="1:16" s="11" customFormat="1" ht="25.5" hidden="1" outlineLevel="1">
      <c r="A163" s="7"/>
      <c r="B163" s="17" t="s">
        <v>148</v>
      </c>
      <c r="C163" s="27" t="s">
        <v>149</v>
      </c>
      <c r="D163" s="16">
        <v>1550</v>
      </c>
      <c r="E163" s="16"/>
      <c r="F163" s="16"/>
      <c r="G163" s="16">
        <f>SUM(D163:F163)</f>
        <v>1550</v>
      </c>
      <c r="H163" s="16"/>
      <c r="I163" s="16"/>
      <c r="J163" s="16">
        <f>SUM(G163:I163)</f>
        <v>1550</v>
      </c>
      <c r="K163" s="103"/>
      <c r="L163" s="2"/>
      <c r="M163" s="2"/>
      <c r="N163" s="2"/>
      <c r="O163" s="2"/>
      <c r="P163" s="2"/>
    </row>
    <row r="164" spans="1:16" s="11" customFormat="1" ht="12.75" hidden="1" outlineLevel="1">
      <c r="A164" s="7" t="s">
        <v>425</v>
      </c>
      <c r="B164" s="17"/>
      <c r="C164" s="27" t="s">
        <v>701</v>
      </c>
      <c r="D164" s="16">
        <f aca="true" t="shared" si="79" ref="D164:G166">D165</f>
        <v>10491</v>
      </c>
      <c r="E164" s="16">
        <f t="shared" si="79"/>
        <v>0</v>
      </c>
      <c r="F164" s="16">
        <f t="shared" si="79"/>
        <v>0</v>
      </c>
      <c r="G164" s="16">
        <f t="shared" si="79"/>
        <v>10491</v>
      </c>
      <c r="H164" s="16">
        <f aca="true" t="shared" si="80" ref="H164:J166">H165</f>
        <v>0</v>
      </c>
      <c r="I164" s="16">
        <f t="shared" si="80"/>
        <v>0</v>
      </c>
      <c r="J164" s="16">
        <f t="shared" si="80"/>
        <v>10491</v>
      </c>
      <c r="K164" s="103"/>
      <c r="L164" s="2"/>
      <c r="M164" s="2"/>
      <c r="N164" s="2"/>
      <c r="O164" s="2"/>
      <c r="P164" s="2"/>
    </row>
    <row r="165" spans="1:16" s="11" customFormat="1" ht="12.75" hidden="1" outlineLevel="1">
      <c r="A165" s="7" t="s">
        <v>426</v>
      </c>
      <c r="B165" s="17"/>
      <c r="C165" s="27" t="s">
        <v>11</v>
      </c>
      <c r="D165" s="16">
        <f t="shared" si="79"/>
        <v>10491</v>
      </c>
      <c r="E165" s="16">
        <f t="shared" si="79"/>
        <v>0</v>
      </c>
      <c r="F165" s="16">
        <f t="shared" si="79"/>
        <v>0</v>
      </c>
      <c r="G165" s="16">
        <f t="shared" si="79"/>
        <v>10491</v>
      </c>
      <c r="H165" s="16">
        <f t="shared" si="80"/>
        <v>0</v>
      </c>
      <c r="I165" s="16">
        <f t="shared" si="80"/>
        <v>0</v>
      </c>
      <c r="J165" s="16">
        <f t="shared" si="80"/>
        <v>10491</v>
      </c>
      <c r="K165" s="103"/>
      <c r="L165" s="2"/>
      <c r="M165" s="2"/>
      <c r="N165" s="2"/>
      <c r="O165" s="2"/>
      <c r="P165" s="2"/>
    </row>
    <row r="166" spans="1:16" s="11" customFormat="1" ht="38.25" hidden="1" outlineLevel="1">
      <c r="A166" s="7" t="s">
        <v>254</v>
      </c>
      <c r="B166" s="17"/>
      <c r="C166" s="27" t="s">
        <v>12</v>
      </c>
      <c r="D166" s="16">
        <f t="shared" si="79"/>
        <v>10491</v>
      </c>
      <c r="E166" s="16">
        <f t="shared" si="79"/>
        <v>0</v>
      </c>
      <c r="F166" s="16">
        <f t="shared" si="79"/>
        <v>0</v>
      </c>
      <c r="G166" s="16">
        <f t="shared" si="79"/>
        <v>10491</v>
      </c>
      <c r="H166" s="16">
        <f t="shared" si="80"/>
        <v>0</v>
      </c>
      <c r="I166" s="16">
        <f t="shared" si="80"/>
        <v>0</v>
      </c>
      <c r="J166" s="16">
        <f t="shared" si="80"/>
        <v>10491</v>
      </c>
      <c r="K166" s="103"/>
      <c r="L166" s="2"/>
      <c r="M166" s="2"/>
      <c r="N166" s="2"/>
      <c r="O166" s="2"/>
      <c r="P166" s="2"/>
    </row>
    <row r="167" spans="1:16" s="11" customFormat="1" ht="25.5" hidden="1" outlineLevel="1">
      <c r="A167" s="7"/>
      <c r="B167" s="17" t="s">
        <v>148</v>
      </c>
      <c r="C167" s="27" t="s">
        <v>149</v>
      </c>
      <c r="D167" s="16">
        <v>10491</v>
      </c>
      <c r="E167" s="16"/>
      <c r="F167" s="16"/>
      <c r="G167" s="16">
        <f>SUM(D167:F167)</f>
        <v>10491</v>
      </c>
      <c r="H167" s="16"/>
      <c r="I167" s="16"/>
      <c r="J167" s="16">
        <f>SUM(G167:I167)</f>
        <v>10491</v>
      </c>
      <c r="K167" s="103"/>
      <c r="L167" s="2"/>
      <c r="M167" s="2"/>
      <c r="N167" s="2"/>
      <c r="O167" s="2"/>
      <c r="P167" s="2"/>
    </row>
    <row r="168" spans="1:16" s="11" customFormat="1" ht="12.75" hidden="1" outlineLevel="1">
      <c r="A168" s="7" t="s">
        <v>427</v>
      </c>
      <c r="B168" s="17"/>
      <c r="C168" s="27" t="s">
        <v>702</v>
      </c>
      <c r="D168" s="16">
        <f aca="true" t="shared" si="81" ref="D168:G170">D169</f>
        <v>771</v>
      </c>
      <c r="E168" s="16">
        <f t="shared" si="81"/>
        <v>0</v>
      </c>
      <c r="F168" s="16">
        <f t="shared" si="81"/>
        <v>0</v>
      </c>
      <c r="G168" s="16">
        <f t="shared" si="81"/>
        <v>771</v>
      </c>
      <c r="H168" s="16">
        <f aca="true" t="shared" si="82" ref="H168:J170">H169</f>
        <v>0</v>
      </c>
      <c r="I168" s="16">
        <f t="shared" si="82"/>
        <v>0</v>
      </c>
      <c r="J168" s="16">
        <f t="shared" si="82"/>
        <v>771</v>
      </c>
      <c r="K168" s="103"/>
      <c r="L168" s="2"/>
      <c r="M168" s="2"/>
      <c r="N168" s="2"/>
      <c r="O168" s="2"/>
      <c r="P168" s="2"/>
    </row>
    <row r="169" spans="1:16" s="11" customFormat="1" ht="25.5" hidden="1" outlineLevel="1">
      <c r="A169" s="7" t="s">
        <v>428</v>
      </c>
      <c r="B169" s="17"/>
      <c r="C169" s="27" t="s">
        <v>429</v>
      </c>
      <c r="D169" s="16">
        <f t="shared" si="81"/>
        <v>771</v>
      </c>
      <c r="E169" s="16">
        <f t="shared" si="81"/>
        <v>0</v>
      </c>
      <c r="F169" s="16">
        <f t="shared" si="81"/>
        <v>0</v>
      </c>
      <c r="G169" s="16">
        <f t="shared" si="81"/>
        <v>771</v>
      </c>
      <c r="H169" s="16">
        <f t="shared" si="82"/>
        <v>0</v>
      </c>
      <c r="I169" s="16">
        <f t="shared" si="82"/>
        <v>0</v>
      </c>
      <c r="J169" s="16">
        <f t="shared" si="82"/>
        <v>771</v>
      </c>
      <c r="K169" s="103"/>
      <c r="L169" s="2"/>
      <c r="M169" s="2"/>
      <c r="N169" s="2"/>
      <c r="O169" s="2"/>
      <c r="P169" s="2"/>
    </row>
    <row r="170" spans="1:16" s="11" customFormat="1" ht="25.5" hidden="1" outlineLevel="1">
      <c r="A170" s="7" t="s">
        <v>255</v>
      </c>
      <c r="B170" s="17"/>
      <c r="C170" s="27" t="s">
        <v>14</v>
      </c>
      <c r="D170" s="16">
        <f t="shared" si="81"/>
        <v>771</v>
      </c>
      <c r="E170" s="16">
        <f t="shared" si="81"/>
        <v>0</v>
      </c>
      <c r="F170" s="16">
        <f t="shared" si="81"/>
        <v>0</v>
      </c>
      <c r="G170" s="16">
        <f t="shared" si="81"/>
        <v>771</v>
      </c>
      <c r="H170" s="16">
        <f t="shared" si="82"/>
        <v>0</v>
      </c>
      <c r="I170" s="16">
        <f t="shared" si="82"/>
        <v>0</v>
      </c>
      <c r="J170" s="16">
        <f t="shared" si="82"/>
        <v>771</v>
      </c>
      <c r="K170" s="103"/>
      <c r="L170" s="2"/>
      <c r="M170" s="2"/>
      <c r="N170" s="2"/>
      <c r="O170" s="2"/>
      <c r="P170" s="2"/>
    </row>
    <row r="171" spans="1:16" s="11" customFormat="1" ht="25.5" hidden="1" outlineLevel="1">
      <c r="A171" s="7"/>
      <c r="B171" s="17" t="s">
        <v>148</v>
      </c>
      <c r="C171" s="27" t="s">
        <v>149</v>
      </c>
      <c r="D171" s="16">
        <v>771</v>
      </c>
      <c r="E171" s="16"/>
      <c r="F171" s="16"/>
      <c r="G171" s="16">
        <f>SUM(D171:F171)</f>
        <v>771</v>
      </c>
      <c r="H171" s="16"/>
      <c r="I171" s="16"/>
      <c r="J171" s="16">
        <f>SUM(G171:I171)</f>
        <v>771</v>
      </c>
      <c r="K171" s="103"/>
      <c r="L171" s="2"/>
      <c r="M171" s="2"/>
      <c r="N171" s="2"/>
      <c r="O171" s="2"/>
      <c r="P171" s="2"/>
    </row>
    <row r="172" spans="1:16" s="11" customFormat="1" ht="25.5" hidden="1" outlineLevel="1">
      <c r="A172" s="7" t="s">
        <v>430</v>
      </c>
      <c r="B172" s="17"/>
      <c r="C172" s="28" t="s">
        <v>703</v>
      </c>
      <c r="D172" s="16">
        <f aca="true" t="shared" si="83" ref="D172:J172">D173</f>
        <v>3145.8</v>
      </c>
      <c r="E172" s="16">
        <f t="shared" si="83"/>
        <v>0</v>
      </c>
      <c r="F172" s="16">
        <f t="shared" si="83"/>
        <v>0</v>
      </c>
      <c r="G172" s="16">
        <f t="shared" si="83"/>
        <v>3145.8</v>
      </c>
      <c r="H172" s="16">
        <f t="shared" si="83"/>
        <v>0</v>
      </c>
      <c r="I172" s="16">
        <f t="shared" si="83"/>
        <v>0</v>
      </c>
      <c r="J172" s="16">
        <f t="shared" si="83"/>
        <v>3145.8</v>
      </c>
      <c r="K172" s="103"/>
      <c r="L172" s="2"/>
      <c r="M172" s="2"/>
      <c r="N172" s="2"/>
      <c r="O172" s="2"/>
      <c r="P172" s="2"/>
    </row>
    <row r="173" spans="1:16" s="11" customFormat="1" ht="25.5" hidden="1" outlineLevel="1">
      <c r="A173" s="7" t="s">
        <v>431</v>
      </c>
      <c r="B173" s="17"/>
      <c r="C173" s="28" t="s">
        <v>225</v>
      </c>
      <c r="D173" s="16">
        <f aca="true" t="shared" si="84" ref="D173:J173">D174+D177</f>
        <v>3145.8</v>
      </c>
      <c r="E173" s="16">
        <f t="shared" si="84"/>
        <v>0</v>
      </c>
      <c r="F173" s="16">
        <f t="shared" si="84"/>
        <v>0</v>
      </c>
      <c r="G173" s="16">
        <f t="shared" si="84"/>
        <v>3145.8</v>
      </c>
      <c r="H173" s="16">
        <f t="shared" si="84"/>
        <v>0</v>
      </c>
      <c r="I173" s="16">
        <f t="shared" si="84"/>
        <v>0</v>
      </c>
      <c r="J173" s="16">
        <f t="shared" si="84"/>
        <v>3145.8</v>
      </c>
      <c r="K173" s="103"/>
      <c r="L173" s="2"/>
      <c r="M173" s="2"/>
      <c r="N173" s="2"/>
      <c r="O173" s="2"/>
      <c r="P173" s="2"/>
    </row>
    <row r="174" spans="1:16" s="11" customFormat="1" ht="25.5" hidden="1" outlineLevel="1">
      <c r="A174" s="7" t="s">
        <v>256</v>
      </c>
      <c r="B174" s="17"/>
      <c r="C174" s="28" t="s">
        <v>704</v>
      </c>
      <c r="D174" s="16">
        <f aca="true" t="shared" si="85" ref="D174:J174">SUM(D175:D176)</f>
        <v>2728</v>
      </c>
      <c r="E174" s="16">
        <f t="shared" si="85"/>
        <v>0</v>
      </c>
      <c r="F174" s="16">
        <f t="shared" si="85"/>
        <v>0</v>
      </c>
      <c r="G174" s="16">
        <f t="shared" si="85"/>
        <v>2728</v>
      </c>
      <c r="H174" s="16">
        <f t="shared" si="85"/>
        <v>0</v>
      </c>
      <c r="I174" s="16">
        <f t="shared" si="85"/>
        <v>0</v>
      </c>
      <c r="J174" s="16">
        <f t="shared" si="85"/>
        <v>2728</v>
      </c>
      <c r="K174" s="103"/>
      <c r="L174" s="2"/>
      <c r="M174" s="2"/>
      <c r="N174" s="2"/>
      <c r="O174" s="2"/>
      <c r="P174" s="2"/>
    </row>
    <row r="175" spans="1:16" s="11" customFormat="1" ht="51" hidden="1" outlineLevel="1">
      <c r="A175" s="7"/>
      <c r="B175" s="17" t="s">
        <v>340</v>
      </c>
      <c r="C175" s="27" t="s">
        <v>341</v>
      </c>
      <c r="D175" s="16">
        <v>2448</v>
      </c>
      <c r="E175" s="16"/>
      <c r="F175" s="16"/>
      <c r="G175" s="16">
        <f>SUM(D175:F175)</f>
        <v>2448</v>
      </c>
      <c r="H175" s="16"/>
      <c r="I175" s="16"/>
      <c r="J175" s="16">
        <f>SUM(G175:I175)</f>
        <v>2448</v>
      </c>
      <c r="K175" s="103"/>
      <c r="L175" s="2"/>
      <c r="M175" s="2"/>
      <c r="N175" s="2"/>
      <c r="O175" s="2"/>
      <c r="P175" s="2"/>
    </row>
    <row r="176" spans="1:16" s="11" customFormat="1" ht="25.5" hidden="1" outlineLevel="1">
      <c r="A176" s="7"/>
      <c r="B176" s="17" t="s">
        <v>150</v>
      </c>
      <c r="C176" s="27" t="s">
        <v>151</v>
      </c>
      <c r="D176" s="16">
        <v>280</v>
      </c>
      <c r="E176" s="16"/>
      <c r="F176" s="16"/>
      <c r="G176" s="16">
        <f>SUM(D176:F176)</f>
        <v>280</v>
      </c>
      <c r="H176" s="16"/>
      <c r="I176" s="16"/>
      <c r="J176" s="16">
        <f>SUM(G176:I176)</f>
        <v>280</v>
      </c>
      <c r="K176" s="103"/>
      <c r="L176" s="2"/>
      <c r="M176" s="2"/>
      <c r="N176" s="2"/>
      <c r="O176" s="2"/>
      <c r="P176" s="2"/>
    </row>
    <row r="177" spans="1:16" s="11" customFormat="1" ht="38.25" hidden="1" outlineLevel="1">
      <c r="A177" s="20" t="s">
        <v>432</v>
      </c>
      <c r="B177" s="17"/>
      <c r="C177" s="110" t="s">
        <v>705</v>
      </c>
      <c r="D177" s="16">
        <f aca="true" t="shared" si="86" ref="D177:J177">D178</f>
        <v>417.8</v>
      </c>
      <c r="E177" s="16">
        <f t="shared" si="86"/>
        <v>0</v>
      </c>
      <c r="F177" s="16">
        <f t="shared" si="86"/>
        <v>0</v>
      </c>
      <c r="G177" s="16">
        <f t="shared" si="86"/>
        <v>417.8</v>
      </c>
      <c r="H177" s="16">
        <f t="shared" si="86"/>
        <v>0</v>
      </c>
      <c r="I177" s="16">
        <f t="shared" si="86"/>
        <v>0</v>
      </c>
      <c r="J177" s="16">
        <f t="shared" si="86"/>
        <v>417.8</v>
      </c>
      <c r="K177" s="103"/>
      <c r="L177" s="2"/>
      <c r="M177" s="2"/>
      <c r="N177" s="2"/>
      <c r="O177" s="2"/>
      <c r="P177" s="2"/>
    </row>
    <row r="178" spans="1:16" s="11" customFormat="1" ht="25.5" hidden="1" outlineLevel="1">
      <c r="A178" s="7"/>
      <c r="B178" s="17" t="s">
        <v>150</v>
      </c>
      <c r="C178" s="27" t="s">
        <v>151</v>
      </c>
      <c r="D178" s="16">
        <v>417.8</v>
      </c>
      <c r="E178" s="16"/>
      <c r="F178" s="16"/>
      <c r="G178" s="16">
        <f>SUM(D178:F178)</f>
        <v>417.8</v>
      </c>
      <c r="H178" s="16"/>
      <c r="I178" s="16"/>
      <c r="J178" s="16">
        <f>SUM(G178:I178)</f>
        <v>417.8</v>
      </c>
      <c r="K178" s="103"/>
      <c r="L178" s="2"/>
      <c r="M178" s="2"/>
      <c r="N178" s="2"/>
      <c r="O178" s="2"/>
      <c r="P178" s="2"/>
    </row>
    <row r="179" spans="1:16" s="11" customFormat="1" ht="38.25" hidden="1" outlineLevel="1">
      <c r="A179" s="7" t="s">
        <v>226</v>
      </c>
      <c r="B179" s="6"/>
      <c r="C179" s="28" t="s">
        <v>706</v>
      </c>
      <c r="D179" s="16">
        <f aca="true" t="shared" si="87" ref="D179:J179">D180</f>
        <v>2514</v>
      </c>
      <c r="E179" s="16">
        <f t="shared" si="87"/>
        <v>0</v>
      </c>
      <c r="F179" s="16">
        <f t="shared" si="87"/>
        <v>0</v>
      </c>
      <c r="G179" s="16">
        <f t="shared" si="87"/>
        <v>2514</v>
      </c>
      <c r="H179" s="16">
        <f t="shared" si="87"/>
        <v>0</v>
      </c>
      <c r="I179" s="16">
        <f t="shared" si="87"/>
        <v>0</v>
      </c>
      <c r="J179" s="16">
        <f t="shared" si="87"/>
        <v>2514</v>
      </c>
      <c r="K179" s="103"/>
      <c r="L179" s="2"/>
      <c r="M179" s="2"/>
      <c r="N179" s="2"/>
      <c r="O179" s="2"/>
      <c r="P179" s="2"/>
    </row>
    <row r="180" spans="1:16" s="11" customFormat="1" ht="25.5" hidden="1" outlineLevel="1">
      <c r="A180" s="7" t="s">
        <v>227</v>
      </c>
      <c r="B180" s="6"/>
      <c r="C180" s="27" t="s">
        <v>5</v>
      </c>
      <c r="D180" s="16">
        <f aca="true" t="shared" si="88" ref="D180:J180">D181+D184</f>
        <v>2514</v>
      </c>
      <c r="E180" s="16">
        <f t="shared" si="88"/>
        <v>0</v>
      </c>
      <c r="F180" s="16">
        <f t="shared" si="88"/>
        <v>0</v>
      </c>
      <c r="G180" s="16">
        <f t="shared" si="88"/>
        <v>2514</v>
      </c>
      <c r="H180" s="16">
        <f t="shared" si="88"/>
        <v>0</v>
      </c>
      <c r="I180" s="16">
        <f t="shared" si="88"/>
        <v>0</v>
      </c>
      <c r="J180" s="16">
        <f t="shared" si="88"/>
        <v>2514</v>
      </c>
      <c r="K180" s="103"/>
      <c r="L180" s="2"/>
      <c r="M180" s="2"/>
      <c r="N180" s="2"/>
      <c r="O180" s="2"/>
      <c r="P180" s="2"/>
    </row>
    <row r="181" spans="1:16" s="11" customFormat="1" ht="25.5" hidden="1" outlineLevel="1">
      <c r="A181" s="7" t="s">
        <v>257</v>
      </c>
      <c r="B181" s="6"/>
      <c r="C181" s="28" t="s">
        <v>283</v>
      </c>
      <c r="D181" s="16">
        <f aca="true" t="shared" si="89" ref="D181:J181">SUM(D182:D183)</f>
        <v>1053</v>
      </c>
      <c r="E181" s="16">
        <f t="shared" si="89"/>
        <v>0</v>
      </c>
      <c r="F181" s="16">
        <f t="shared" si="89"/>
        <v>0</v>
      </c>
      <c r="G181" s="16">
        <f t="shared" si="89"/>
        <v>1053</v>
      </c>
      <c r="H181" s="16">
        <f t="shared" si="89"/>
        <v>0</v>
      </c>
      <c r="I181" s="16">
        <f t="shared" si="89"/>
        <v>0</v>
      </c>
      <c r="J181" s="16">
        <f t="shared" si="89"/>
        <v>1053</v>
      </c>
      <c r="K181" s="103"/>
      <c r="L181" s="2"/>
      <c r="M181" s="2"/>
      <c r="N181" s="2"/>
      <c r="O181" s="2"/>
      <c r="P181" s="2"/>
    </row>
    <row r="182" spans="1:16" s="11" customFormat="1" ht="51" hidden="1" outlineLevel="1">
      <c r="A182" s="7"/>
      <c r="B182" s="17" t="s">
        <v>340</v>
      </c>
      <c r="C182" s="27" t="s">
        <v>341</v>
      </c>
      <c r="D182" s="16">
        <v>1017</v>
      </c>
      <c r="E182" s="16"/>
      <c r="F182" s="16"/>
      <c r="G182" s="16">
        <f>SUM(D182:F182)</f>
        <v>1017</v>
      </c>
      <c r="H182" s="16"/>
      <c r="I182" s="16"/>
      <c r="J182" s="16">
        <f>SUM(G182:I182)</f>
        <v>1017</v>
      </c>
      <c r="K182" s="103"/>
      <c r="L182" s="2"/>
      <c r="M182" s="2"/>
      <c r="N182" s="2"/>
      <c r="O182" s="2"/>
      <c r="P182" s="2"/>
    </row>
    <row r="183" spans="1:16" s="11" customFormat="1" ht="25.5" hidden="1" outlineLevel="1">
      <c r="A183" s="7"/>
      <c r="B183" s="17" t="s">
        <v>150</v>
      </c>
      <c r="C183" s="27" t="s">
        <v>151</v>
      </c>
      <c r="D183" s="16">
        <v>36</v>
      </c>
      <c r="E183" s="16"/>
      <c r="F183" s="16"/>
      <c r="G183" s="16">
        <f>SUM(D183:F183)</f>
        <v>36</v>
      </c>
      <c r="H183" s="16"/>
      <c r="I183" s="16"/>
      <c r="J183" s="16">
        <f>SUM(G183:I183)</f>
        <v>36</v>
      </c>
      <c r="K183" s="103"/>
      <c r="L183" s="2"/>
      <c r="M183" s="2"/>
      <c r="N183" s="2"/>
      <c r="O183" s="2"/>
      <c r="P183" s="2"/>
    </row>
    <row r="184" spans="1:16" s="11" customFormat="1" ht="38.25" hidden="1" outlineLevel="1">
      <c r="A184" s="7" t="s">
        <v>258</v>
      </c>
      <c r="B184" s="6"/>
      <c r="C184" s="28" t="s">
        <v>285</v>
      </c>
      <c r="D184" s="16">
        <f aca="true" t="shared" si="90" ref="D184:J184">SUM(D185:D186)</f>
        <v>1461</v>
      </c>
      <c r="E184" s="16">
        <f t="shared" si="90"/>
        <v>0</v>
      </c>
      <c r="F184" s="16">
        <f t="shared" si="90"/>
        <v>0</v>
      </c>
      <c r="G184" s="16">
        <f t="shared" si="90"/>
        <v>1461</v>
      </c>
      <c r="H184" s="16">
        <f t="shared" si="90"/>
        <v>0</v>
      </c>
      <c r="I184" s="16">
        <f t="shared" si="90"/>
        <v>0</v>
      </c>
      <c r="J184" s="16">
        <f t="shared" si="90"/>
        <v>1461</v>
      </c>
      <c r="K184" s="103"/>
      <c r="L184" s="2"/>
      <c r="M184" s="2"/>
      <c r="N184" s="2"/>
      <c r="O184" s="2"/>
      <c r="P184" s="2"/>
    </row>
    <row r="185" spans="1:16" s="11" customFormat="1" ht="51" hidden="1" outlineLevel="1">
      <c r="A185" s="7"/>
      <c r="B185" s="17" t="s">
        <v>340</v>
      </c>
      <c r="C185" s="27" t="s">
        <v>341</v>
      </c>
      <c r="D185" s="16">
        <v>1327</v>
      </c>
      <c r="E185" s="16"/>
      <c r="F185" s="16"/>
      <c r="G185" s="16">
        <f>SUM(D185:F185)</f>
        <v>1327</v>
      </c>
      <c r="H185" s="16"/>
      <c r="I185" s="16"/>
      <c r="J185" s="16">
        <f>SUM(G185:I185)</f>
        <v>1327</v>
      </c>
      <c r="K185" s="103"/>
      <c r="L185" s="2"/>
      <c r="M185" s="2"/>
      <c r="N185" s="2"/>
      <c r="O185" s="2"/>
      <c r="P185" s="2"/>
    </row>
    <row r="186" spans="1:16" s="11" customFormat="1" ht="25.5" hidden="1" outlineLevel="1">
      <c r="A186" s="7"/>
      <c r="B186" s="17" t="s">
        <v>150</v>
      </c>
      <c r="C186" s="27" t="s">
        <v>151</v>
      </c>
      <c r="D186" s="16">
        <v>134</v>
      </c>
      <c r="E186" s="16"/>
      <c r="F186" s="16"/>
      <c r="G186" s="16">
        <f>SUM(D186:F186)</f>
        <v>134</v>
      </c>
      <c r="H186" s="16"/>
      <c r="I186" s="16"/>
      <c r="J186" s="16">
        <f>SUM(G186:I186)</f>
        <v>134</v>
      </c>
      <c r="K186" s="103"/>
      <c r="L186" s="2"/>
      <c r="M186" s="2"/>
      <c r="N186" s="2"/>
      <c r="O186" s="2"/>
      <c r="P186" s="2"/>
    </row>
    <row r="187" spans="1:16" s="11" customFormat="1" ht="25.5" hidden="1" outlineLevel="1">
      <c r="A187" s="7" t="s">
        <v>901</v>
      </c>
      <c r="B187" s="17"/>
      <c r="C187" s="27" t="s">
        <v>904</v>
      </c>
      <c r="D187" s="16">
        <f aca="true" t="shared" si="91" ref="D187:G189">D188</f>
        <v>0</v>
      </c>
      <c r="E187" s="16">
        <f t="shared" si="91"/>
        <v>75</v>
      </c>
      <c r="F187" s="16">
        <f t="shared" si="91"/>
        <v>0</v>
      </c>
      <c r="G187" s="16">
        <f t="shared" si="91"/>
        <v>75</v>
      </c>
      <c r="H187" s="16">
        <f aca="true" t="shared" si="92" ref="H187:J189">H188</f>
        <v>0</v>
      </c>
      <c r="I187" s="16">
        <f t="shared" si="92"/>
        <v>0</v>
      </c>
      <c r="J187" s="16">
        <f t="shared" si="92"/>
        <v>75</v>
      </c>
      <c r="K187" s="103"/>
      <c r="L187" s="2"/>
      <c r="M187" s="2"/>
      <c r="N187" s="2"/>
      <c r="O187" s="2"/>
      <c r="P187" s="2"/>
    </row>
    <row r="188" spans="1:16" s="11" customFormat="1" ht="25.5" hidden="1" outlineLevel="1">
      <c r="A188" s="7" t="s">
        <v>902</v>
      </c>
      <c r="B188" s="17"/>
      <c r="C188" s="27" t="s">
        <v>905</v>
      </c>
      <c r="D188" s="16">
        <f t="shared" si="91"/>
        <v>0</v>
      </c>
      <c r="E188" s="16">
        <f t="shared" si="91"/>
        <v>75</v>
      </c>
      <c r="F188" s="16">
        <f t="shared" si="91"/>
        <v>0</v>
      </c>
      <c r="G188" s="16">
        <f t="shared" si="91"/>
        <v>75</v>
      </c>
      <c r="H188" s="16">
        <f t="shared" si="92"/>
        <v>0</v>
      </c>
      <c r="I188" s="16">
        <f t="shared" si="92"/>
        <v>0</v>
      </c>
      <c r="J188" s="16">
        <f t="shared" si="92"/>
        <v>75</v>
      </c>
      <c r="K188" s="103"/>
      <c r="L188" s="2"/>
      <c r="M188" s="2"/>
      <c r="N188" s="2"/>
      <c r="O188" s="2"/>
      <c r="P188" s="2"/>
    </row>
    <row r="189" spans="1:16" s="19" customFormat="1" ht="38.25" hidden="1" outlineLevel="1">
      <c r="A189" s="7" t="s">
        <v>903</v>
      </c>
      <c r="B189" s="17"/>
      <c r="C189" s="27" t="s">
        <v>906</v>
      </c>
      <c r="D189" s="16">
        <f t="shared" si="91"/>
        <v>0</v>
      </c>
      <c r="E189" s="16">
        <f t="shared" si="91"/>
        <v>75</v>
      </c>
      <c r="F189" s="16">
        <f t="shared" si="91"/>
        <v>0</v>
      </c>
      <c r="G189" s="16">
        <f t="shared" si="91"/>
        <v>75</v>
      </c>
      <c r="H189" s="16">
        <f t="shared" si="92"/>
        <v>0</v>
      </c>
      <c r="I189" s="16">
        <f t="shared" si="92"/>
        <v>0</v>
      </c>
      <c r="J189" s="16">
        <f t="shared" si="92"/>
        <v>75</v>
      </c>
      <c r="K189" s="103"/>
      <c r="L189" s="107"/>
      <c r="M189" s="107"/>
      <c r="N189" s="107"/>
      <c r="O189" s="107"/>
      <c r="P189" s="107"/>
    </row>
    <row r="190" spans="1:16" s="19" customFormat="1" ht="25.5" hidden="1" outlineLevel="1">
      <c r="A190" s="7"/>
      <c r="B190" s="17" t="s">
        <v>148</v>
      </c>
      <c r="C190" s="27" t="s">
        <v>149</v>
      </c>
      <c r="D190" s="16">
        <v>0</v>
      </c>
      <c r="E190" s="16">
        <v>75</v>
      </c>
      <c r="F190" s="16"/>
      <c r="G190" s="16">
        <f>SUM(D190:F190)</f>
        <v>75</v>
      </c>
      <c r="H190" s="16"/>
      <c r="I190" s="16"/>
      <c r="J190" s="16">
        <f>SUM(G190:I190)</f>
        <v>75</v>
      </c>
      <c r="K190" s="103"/>
      <c r="L190" s="107"/>
      <c r="M190" s="107"/>
      <c r="N190" s="107"/>
      <c r="O190" s="107"/>
      <c r="P190" s="107"/>
    </row>
    <row r="191" spans="1:16" s="19" customFormat="1" ht="25.5" hidden="1" outlineLevel="1">
      <c r="A191" s="7" t="s">
        <v>543</v>
      </c>
      <c r="B191" s="17"/>
      <c r="C191" s="27" t="s">
        <v>542</v>
      </c>
      <c r="D191" s="16">
        <f aca="true" t="shared" si="93" ref="D191:J191">D192</f>
        <v>277</v>
      </c>
      <c r="E191" s="270">
        <f t="shared" si="93"/>
        <v>0</v>
      </c>
      <c r="F191" s="16">
        <f t="shared" si="93"/>
        <v>0</v>
      </c>
      <c r="G191" s="270">
        <f t="shared" si="93"/>
        <v>277</v>
      </c>
      <c r="H191" s="270">
        <f t="shared" si="93"/>
        <v>0</v>
      </c>
      <c r="I191" s="16">
        <f t="shared" si="93"/>
        <v>0</v>
      </c>
      <c r="J191" s="270">
        <f t="shared" si="93"/>
        <v>277</v>
      </c>
      <c r="K191" s="103"/>
      <c r="L191" s="107"/>
      <c r="M191" s="107"/>
      <c r="N191" s="107"/>
      <c r="O191" s="107"/>
      <c r="P191" s="107"/>
    </row>
    <row r="192" spans="1:16" s="19" customFormat="1" ht="38.25" hidden="1" outlineLevel="1">
      <c r="A192" s="7" t="s">
        <v>544</v>
      </c>
      <c r="B192" s="17"/>
      <c r="C192" s="27" t="s">
        <v>280</v>
      </c>
      <c r="D192" s="16">
        <f aca="true" t="shared" si="94" ref="D192:J192">D193+D196</f>
        <v>277</v>
      </c>
      <c r="E192" s="270">
        <f t="shared" si="94"/>
        <v>0</v>
      </c>
      <c r="F192" s="16">
        <f t="shared" si="94"/>
        <v>0</v>
      </c>
      <c r="G192" s="270">
        <f t="shared" si="94"/>
        <v>277</v>
      </c>
      <c r="H192" s="270">
        <f t="shared" si="94"/>
        <v>0</v>
      </c>
      <c r="I192" s="16">
        <f t="shared" si="94"/>
        <v>0</v>
      </c>
      <c r="J192" s="270">
        <f t="shared" si="94"/>
        <v>277</v>
      </c>
      <c r="K192" s="103"/>
      <c r="L192" s="107"/>
      <c r="M192" s="107"/>
      <c r="N192" s="107"/>
      <c r="O192" s="107"/>
      <c r="P192" s="107"/>
    </row>
    <row r="193" spans="1:16" s="19" customFormat="1" ht="25.5" hidden="1" outlineLevel="1">
      <c r="A193" s="7" t="s">
        <v>545</v>
      </c>
      <c r="B193" s="17"/>
      <c r="C193" s="27" t="s">
        <v>546</v>
      </c>
      <c r="D193" s="16">
        <f aca="true" t="shared" si="95" ref="D193:J193">SUM(D194:D195)</f>
        <v>229</v>
      </c>
      <c r="E193" s="270">
        <f t="shared" si="95"/>
        <v>0</v>
      </c>
      <c r="F193" s="16">
        <f t="shared" si="95"/>
        <v>0</v>
      </c>
      <c r="G193" s="270">
        <f t="shared" si="95"/>
        <v>229</v>
      </c>
      <c r="H193" s="270">
        <f t="shared" si="95"/>
        <v>0</v>
      </c>
      <c r="I193" s="16">
        <f t="shared" si="95"/>
        <v>0</v>
      </c>
      <c r="J193" s="270">
        <f t="shared" si="95"/>
        <v>229</v>
      </c>
      <c r="K193" s="103"/>
      <c r="L193" s="107"/>
      <c r="M193" s="107"/>
      <c r="N193" s="107"/>
      <c r="O193" s="107"/>
      <c r="P193" s="107"/>
    </row>
    <row r="194" spans="1:16" s="19" customFormat="1" ht="25.5" hidden="1" outlineLevel="1">
      <c r="A194" s="7"/>
      <c r="B194" s="17" t="s">
        <v>150</v>
      </c>
      <c r="C194" s="27" t="s">
        <v>151</v>
      </c>
      <c r="D194" s="16">
        <v>45</v>
      </c>
      <c r="E194" s="270"/>
      <c r="F194" s="16"/>
      <c r="G194" s="270">
        <f>SUM(D194:F194)</f>
        <v>45</v>
      </c>
      <c r="H194" s="270"/>
      <c r="I194" s="16"/>
      <c r="J194" s="270">
        <f>SUM(G194:I194)</f>
        <v>45</v>
      </c>
      <c r="K194" s="103"/>
      <c r="L194" s="107"/>
      <c r="M194" s="107"/>
      <c r="N194" s="107"/>
      <c r="O194" s="107"/>
      <c r="P194" s="107"/>
    </row>
    <row r="195" spans="1:16" s="11" customFormat="1" ht="25.5" hidden="1" outlineLevel="1">
      <c r="A195" s="7"/>
      <c r="B195" s="17" t="s">
        <v>148</v>
      </c>
      <c r="C195" s="27" t="s">
        <v>149</v>
      </c>
      <c r="D195" s="16">
        <f>10+174</f>
        <v>184</v>
      </c>
      <c r="E195" s="270"/>
      <c r="F195" s="16"/>
      <c r="G195" s="270">
        <f>SUM(D195:F195)</f>
        <v>184</v>
      </c>
      <c r="H195" s="270"/>
      <c r="I195" s="16"/>
      <c r="J195" s="270">
        <f>SUM(G195:I195)</f>
        <v>184</v>
      </c>
      <c r="K195" s="103"/>
      <c r="L195" s="2"/>
      <c r="M195" s="2"/>
      <c r="N195" s="2"/>
      <c r="O195" s="2"/>
      <c r="P195" s="2"/>
    </row>
    <row r="196" spans="1:16" s="19" customFormat="1" ht="38.25" hidden="1" outlineLevel="1">
      <c r="A196" s="7" t="s">
        <v>547</v>
      </c>
      <c r="B196" s="17"/>
      <c r="C196" s="27" t="s">
        <v>548</v>
      </c>
      <c r="D196" s="16">
        <f aca="true" t="shared" si="96" ref="D196:J196">D197</f>
        <v>48</v>
      </c>
      <c r="E196" s="270">
        <f t="shared" si="96"/>
        <v>0</v>
      </c>
      <c r="F196" s="16">
        <f t="shared" si="96"/>
        <v>0</v>
      </c>
      <c r="G196" s="270">
        <f t="shared" si="96"/>
        <v>48</v>
      </c>
      <c r="H196" s="270">
        <f t="shared" si="96"/>
        <v>0</v>
      </c>
      <c r="I196" s="16">
        <f t="shared" si="96"/>
        <v>0</v>
      </c>
      <c r="J196" s="270">
        <f t="shared" si="96"/>
        <v>48</v>
      </c>
      <c r="K196" s="103"/>
      <c r="L196" s="107"/>
      <c r="M196" s="107"/>
      <c r="N196" s="107"/>
      <c r="O196" s="107"/>
      <c r="P196" s="107"/>
    </row>
    <row r="197" spans="1:16" s="11" customFormat="1" ht="25.5" hidden="1" outlineLevel="1">
      <c r="A197" s="7"/>
      <c r="B197" s="17" t="s">
        <v>150</v>
      </c>
      <c r="C197" s="27" t="s">
        <v>151</v>
      </c>
      <c r="D197" s="16">
        <v>48</v>
      </c>
      <c r="E197" s="270"/>
      <c r="F197" s="16"/>
      <c r="G197" s="270">
        <f>SUM(D197:F197)</f>
        <v>48</v>
      </c>
      <c r="H197" s="270"/>
      <c r="I197" s="16"/>
      <c r="J197" s="270">
        <f>SUM(G197:I197)</f>
        <v>48</v>
      </c>
      <c r="K197" s="103"/>
      <c r="L197" s="2"/>
      <c r="M197" s="2"/>
      <c r="N197" s="2"/>
      <c r="O197" s="2"/>
      <c r="P197" s="2"/>
    </row>
    <row r="198" spans="1:16" s="15" customFormat="1" ht="25.5" collapsed="1">
      <c r="A198" s="12" t="s">
        <v>228</v>
      </c>
      <c r="B198" s="13"/>
      <c r="C198" s="109" t="s">
        <v>284</v>
      </c>
      <c r="D198" s="14">
        <f>D199+D206+D210</f>
        <v>6367.8</v>
      </c>
      <c r="E198" s="268">
        <f>E199+E206+E210</f>
        <v>0</v>
      </c>
      <c r="F198" s="14">
        <f>F199+F206+F210</f>
        <v>0</v>
      </c>
      <c r="G198" s="14">
        <f>G199+G206+G210+G215</f>
        <v>6367.8</v>
      </c>
      <c r="H198" s="268">
        <f>H199+H206+H210+H215</f>
        <v>562.99829</v>
      </c>
      <c r="I198" s="14">
        <f>I199+I206+I210+I215</f>
        <v>0</v>
      </c>
      <c r="J198" s="268">
        <f>J199+J206+J210+J215</f>
        <v>6930.798290000001</v>
      </c>
      <c r="K198" s="103" t="s">
        <v>468</v>
      </c>
      <c r="L198" s="123"/>
      <c r="M198" s="210">
        <f>D201+D204+D208+D212</f>
        <v>6367.8</v>
      </c>
      <c r="N198" s="122"/>
      <c r="O198" s="122"/>
      <c r="P198" s="122"/>
    </row>
    <row r="199" spans="1:16" s="11" customFormat="1" ht="25.5" hidden="1" outlineLevel="1">
      <c r="A199" s="7" t="s">
        <v>229</v>
      </c>
      <c r="B199" s="6"/>
      <c r="C199" s="28" t="s">
        <v>286</v>
      </c>
      <c r="D199" s="16">
        <f aca="true" t="shared" si="97" ref="D199:J199">D200+D203</f>
        <v>492.8</v>
      </c>
      <c r="E199" s="270">
        <f t="shared" si="97"/>
        <v>0</v>
      </c>
      <c r="F199" s="16">
        <f t="shared" si="97"/>
        <v>0</v>
      </c>
      <c r="G199" s="270">
        <f t="shared" si="97"/>
        <v>492.8</v>
      </c>
      <c r="H199" s="270">
        <f t="shared" si="97"/>
        <v>0</v>
      </c>
      <c r="I199" s="16">
        <f t="shared" si="97"/>
        <v>0</v>
      </c>
      <c r="J199" s="270">
        <f t="shared" si="97"/>
        <v>492.8</v>
      </c>
      <c r="K199" s="206" t="s">
        <v>346</v>
      </c>
      <c r="L199" s="207"/>
      <c r="M199" s="211">
        <v>0</v>
      </c>
      <c r="N199" s="2"/>
      <c r="O199" s="2"/>
      <c r="P199" s="2"/>
    </row>
    <row r="200" spans="1:16" s="11" customFormat="1" ht="25.5" hidden="1" outlineLevel="1">
      <c r="A200" s="7" t="s">
        <v>230</v>
      </c>
      <c r="B200" s="6"/>
      <c r="C200" s="28" t="s">
        <v>231</v>
      </c>
      <c r="D200" s="16">
        <f aca="true" t="shared" si="98" ref="D200:J200">D201</f>
        <v>324</v>
      </c>
      <c r="E200" s="270">
        <f t="shared" si="98"/>
        <v>0</v>
      </c>
      <c r="F200" s="16">
        <f t="shared" si="98"/>
        <v>0</v>
      </c>
      <c r="G200" s="270">
        <f t="shared" si="98"/>
        <v>324</v>
      </c>
      <c r="H200" s="270">
        <f t="shared" si="98"/>
        <v>0</v>
      </c>
      <c r="I200" s="16">
        <f t="shared" si="98"/>
        <v>0</v>
      </c>
      <c r="J200" s="270">
        <f t="shared" si="98"/>
        <v>324</v>
      </c>
      <c r="K200" s="209" t="s">
        <v>312</v>
      </c>
      <c r="L200" s="2"/>
      <c r="M200" s="122">
        <f>SUM(M198:M199)</f>
        <v>6367.8</v>
      </c>
      <c r="N200" s="2"/>
      <c r="O200" s="2"/>
      <c r="P200" s="2"/>
    </row>
    <row r="201" spans="1:16" s="19" customFormat="1" ht="25.5" hidden="1" outlineLevel="1">
      <c r="A201" s="7" t="s">
        <v>259</v>
      </c>
      <c r="B201" s="6"/>
      <c r="C201" s="28" t="s">
        <v>232</v>
      </c>
      <c r="D201" s="16">
        <f aca="true" t="shared" si="99" ref="D201:J201">SUM(D202:D202)</f>
        <v>324</v>
      </c>
      <c r="E201" s="270">
        <f t="shared" si="99"/>
        <v>0</v>
      </c>
      <c r="F201" s="16">
        <f t="shared" si="99"/>
        <v>0</v>
      </c>
      <c r="G201" s="270">
        <f t="shared" si="99"/>
        <v>324</v>
      </c>
      <c r="H201" s="270">
        <f t="shared" si="99"/>
        <v>0</v>
      </c>
      <c r="I201" s="16">
        <f t="shared" si="99"/>
        <v>0</v>
      </c>
      <c r="J201" s="270">
        <f t="shared" si="99"/>
        <v>324</v>
      </c>
      <c r="K201" s="103"/>
      <c r="L201" s="107"/>
      <c r="M201" s="107"/>
      <c r="N201" s="107"/>
      <c r="O201" s="107"/>
      <c r="P201" s="107"/>
    </row>
    <row r="202" spans="1:16" s="19" customFormat="1" ht="25.5" hidden="1" outlineLevel="1">
      <c r="A202" s="7"/>
      <c r="B202" s="17" t="s">
        <v>150</v>
      </c>
      <c r="C202" s="27" t="s">
        <v>151</v>
      </c>
      <c r="D202" s="16">
        <f>514-190</f>
        <v>324</v>
      </c>
      <c r="E202" s="270"/>
      <c r="F202" s="16"/>
      <c r="G202" s="270">
        <f>SUM(D202:F202)</f>
        <v>324</v>
      </c>
      <c r="H202" s="270"/>
      <c r="I202" s="16"/>
      <c r="J202" s="270">
        <f>SUM(G202:I202)</f>
        <v>324</v>
      </c>
      <c r="K202" s="103"/>
      <c r="L202" s="107"/>
      <c r="M202" s="107"/>
      <c r="N202" s="107"/>
      <c r="O202" s="107"/>
      <c r="P202" s="107"/>
    </row>
    <row r="203" spans="1:16" s="11" customFormat="1" ht="25.5" hidden="1" outlineLevel="1">
      <c r="A203" s="7" t="s">
        <v>347</v>
      </c>
      <c r="B203" s="6"/>
      <c r="C203" s="28" t="s">
        <v>348</v>
      </c>
      <c r="D203" s="16">
        <f aca="true" t="shared" si="100" ref="D203:G204">D204</f>
        <v>168.8</v>
      </c>
      <c r="E203" s="270">
        <f t="shared" si="100"/>
        <v>0</v>
      </c>
      <c r="F203" s="16">
        <f t="shared" si="100"/>
        <v>0</v>
      </c>
      <c r="G203" s="270">
        <f t="shared" si="100"/>
        <v>168.8</v>
      </c>
      <c r="H203" s="270">
        <f aca="true" t="shared" si="101" ref="H203:J204">H204</f>
        <v>0</v>
      </c>
      <c r="I203" s="16">
        <f t="shared" si="101"/>
        <v>0</v>
      </c>
      <c r="J203" s="270">
        <f t="shared" si="101"/>
        <v>168.8</v>
      </c>
      <c r="N203" s="2"/>
      <c r="O203" s="2"/>
      <c r="P203" s="2"/>
    </row>
    <row r="204" spans="1:16" s="11" customFormat="1" ht="38.25" hidden="1" outlineLevel="1">
      <c r="A204" s="7" t="s">
        <v>349</v>
      </c>
      <c r="B204" s="28"/>
      <c r="C204" s="28" t="s">
        <v>350</v>
      </c>
      <c r="D204" s="16">
        <f t="shared" si="100"/>
        <v>168.8</v>
      </c>
      <c r="E204" s="270">
        <f t="shared" si="100"/>
        <v>0</v>
      </c>
      <c r="F204" s="16">
        <f t="shared" si="100"/>
        <v>0</v>
      </c>
      <c r="G204" s="270">
        <f t="shared" si="100"/>
        <v>168.8</v>
      </c>
      <c r="H204" s="270">
        <f t="shared" si="101"/>
        <v>0</v>
      </c>
      <c r="I204" s="16">
        <f t="shared" si="101"/>
        <v>0</v>
      </c>
      <c r="J204" s="270">
        <f t="shared" si="101"/>
        <v>168.8</v>
      </c>
      <c r="K204" s="103"/>
      <c r="L204" s="2"/>
      <c r="M204" s="2"/>
      <c r="N204" s="2"/>
      <c r="O204" s="2"/>
      <c r="P204" s="2"/>
    </row>
    <row r="205" spans="1:16" s="11" customFormat="1" ht="25.5" hidden="1" outlineLevel="1">
      <c r="A205" s="7"/>
      <c r="B205" s="17" t="s">
        <v>148</v>
      </c>
      <c r="C205" s="27" t="s">
        <v>149</v>
      </c>
      <c r="D205" s="16">
        <v>168.8</v>
      </c>
      <c r="E205" s="270"/>
      <c r="F205" s="16"/>
      <c r="G205" s="270">
        <f>SUM(D205:F205)</f>
        <v>168.8</v>
      </c>
      <c r="H205" s="270"/>
      <c r="I205" s="16"/>
      <c r="J205" s="270">
        <f>SUM(G205:I205)</f>
        <v>168.8</v>
      </c>
      <c r="K205" s="103"/>
      <c r="L205" s="2"/>
      <c r="M205" s="2"/>
      <c r="N205" s="2"/>
      <c r="O205" s="2"/>
      <c r="P205" s="2"/>
    </row>
    <row r="206" spans="1:16" s="11" customFormat="1" ht="12.75" hidden="1" outlineLevel="1">
      <c r="A206" s="7" t="s">
        <v>233</v>
      </c>
      <c r="B206" s="6"/>
      <c r="C206" s="28" t="s">
        <v>235</v>
      </c>
      <c r="D206" s="16">
        <f aca="true" t="shared" si="102" ref="D206:G208">D207</f>
        <v>4822</v>
      </c>
      <c r="E206" s="270">
        <f t="shared" si="102"/>
        <v>0</v>
      </c>
      <c r="F206" s="16">
        <f t="shared" si="102"/>
        <v>0</v>
      </c>
      <c r="G206" s="270">
        <f t="shared" si="102"/>
        <v>4822</v>
      </c>
      <c r="H206" s="270">
        <f aca="true" t="shared" si="103" ref="H206:J208">H207</f>
        <v>0</v>
      </c>
      <c r="I206" s="16">
        <f t="shared" si="103"/>
        <v>0</v>
      </c>
      <c r="J206" s="270">
        <f t="shared" si="103"/>
        <v>4822</v>
      </c>
      <c r="K206" s="103"/>
      <c r="L206" s="2"/>
      <c r="M206" s="2"/>
      <c r="N206" s="2"/>
      <c r="O206" s="2"/>
      <c r="P206" s="2"/>
    </row>
    <row r="207" spans="1:16" s="11" customFormat="1" ht="25.5" hidden="1" outlineLevel="1">
      <c r="A207" s="7" t="s">
        <v>234</v>
      </c>
      <c r="B207" s="6"/>
      <c r="C207" s="28" t="s">
        <v>134</v>
      </c>
      <c r="D207" s="16">
        <f t="shared" si="102"/>
        <v>4822</v>
      </c>
      <c r="E207" s="270">
        <f t="shared" si="102"/>
        <v>0</v>
      </c>
      <c r="F207" s="16">
        <f t="shared" si="102"/>
        <v>0</v>
      </c>
      <c r="G207" s="270">
        <f t="shared" si="102"/>
        <v>4822</v>
      </c>
      <c r="H207" s="270">
        <f t="shared" si="103"/>
        <v>0</v>
      </c>
      <c r="I207" s="16">
        <f t="shared" si="103"/>
        <v>0</v>
      </c>
      <c r="J207" s="270">
        <f t="shared" si="103"/>
        <v>4822</v>
      </c>
      <c r="K207" s="103"/>
      <c r="L207" s="2"/>
      <c r="M207" s="2"/>
      <c r="N207" s="2"/>
      <c r="O207" s="2"/>
      <c r="P207" s="2"/>
    </row>
    <row r="208" spans="1:16" s="19" customFormat="1" ht="25.5" hidden="1" outlineLevel="1">
      <c r="A208" s="7" t="s">
        <v>260</v>
      </c>
      <c r="B208" s="6"/>
      <c r="C208" s="28" t="s">
        <v>566</v>
      </c>
      <c r="D208" s="16">
        <f t="shared" si="102"/>
        <v>4822</v>
      </c>
      <c r="E208" s="270">
        <f t="shared" si="102"/>
        <v>0</v>
      </c>
      <c r="F208" s="16">
        <f t="shared" si="102"/>
        <v>0</v>
      </c>
      <c r="G208" s="270">
        <f t="shared" si="102"/>
        <v>4822</v>
      </c>
      <c r="H208" s="270">
        <f t="shared" si="103"/>
        <v>0</v>
      </c>
      <c r="I208" s="16">
        <f t="shared" si="103"/>
        <v>0</v>
      </c>
      <c r="J208" s="270">
        <f t="shared" si="103"/>
        <v>4822</v>
      </c>
      <c r="K208" s="103"/>
      <c r="L208" s="107"/>
      <c r="M208" s="107"/>
      <c r="N208" s="107"/>
      <c r="O208" s="107"/>
      <c r="P208" s="107"/>
    </row>
    <row r="209" spans="1:16" s="19" customFormat="1" ht="25.5" hidden="1" outlineLevel="1">
      <c r="A209" s="7"/>
      <c r="B209" s="17" t="s">
        <v>148</v>
      </c>
      <c r="C209" s="27" t="s">
        <v>149</v>
      </c>
      <c r="D209" s="16">
        <f>5718-896</f>
        <v>4822</v>
      </c>
      <c r="E209" s="270"/>
      <c r="F209" s="16"/>
      <c r="G209" s="270">
        <f>SUM(D209:F209)</f>
        <v>4822</v>
      </c>
      <c r="H209" s="270"/>
      <c r="I209" s="16"/>
      <c r="J209" s="270">
        <f>SUM(G209:I209)</f>
        <v>4822</v>
      </c>
      <c r="K209" s="103"/>
      <c r="L209" s="107"/>
      <c r="M209" s="107"/>
      <c r="N209" s="107"/>
      <c r="O209" s="107"/>
      <c r="P209" s="107"/>
    </row>
    <row r="210" spans="1:16" s="11" customFormat="1" ht="38.25" hidden="1" outlineLevel="1">
      <c r="A210" s="7" t="s">
        <v>135</v>
      </c>
      <c r="B210" s="17"/>
      <c r="C210" s="27" t="s">
        <v>287</v>
      </c>
      <c r="D210" s="16">
        <f aca="true" t="shared" si="104" ref="D210:G211">D211</f>
        <v>1053</v>
      </c>
      <c r="E210" s="270">
        <f t="shared" si="104"/>
        <v>0</v>
      </c>
      <c r="F210" s="16">
        <f t="shared" si="104"/>
        <v>0</v>
      </c>
      <c r="G210" s="270">
        <f t="shared" si="104"/>
        <v>1053</v>
      </c>
      <c r="H210" s="270">
        <f aca="true" t="shared" si="105" ref="H210:J211">H211</f>
        <v>0</v>
      </c>
      <c r="I210" s="16">
        <f t="shared" si="105"/>
        <v>0</v>
      </c>
      <c r="J210" s="270">
        <f t="shared" si="105"/>
        <v>1053</v>
      </c>
      <c r="K210" s="103"/>
      <c r="L210" s="2"/>
      <c r="M210" s="2"/>
      <c r="N210" s="2"/>
      <c r="O210" s="2"/>
      <c r="P210" s="2"/>
    </row>
    <row r="211" spans="1:16" s="11" customFormat="1" ht="25.5" hidden="1" outlineLevel="1">
      <c r="A211" s="7" t="s">
        <v>136</v>
      </c>
      <c r="B211" s="17"/>
      <c r="C211" s="27" t="s">
        <v>137</v>
      </c>
      <c r="D211" s="16">
        <f t="shared" si="104"/>
        <v>1053</v>
      </c>
      <c r="E211" s="270">
        <f t="shared" si="104"/>
        <v>0</v>
      </c>
      <c r="F211" s="16">
        <f t="shared" si="104"/>
        <v>0</v>
      </c>
      <c r="G211" s="270">
        <f t="shared" si="104"/>
        <v>1053</v>
      </c>
      <c r="H211" s="270">
        <f t="shared" si="105"/>
        <v>0</v>
      </c>
      <c r="I211" s="16">
        <f t="shared" si="105"/>
        <v>0</v>
      </c>
      <c r="J211" s="270">
        <f t="shared" si="105"/>
        <v>1053</v>
      </c>
      <c r="K211" s="103"/>
      <c r="L211" s="2"/>
      <c r="M211" s="2"/>
      <c r="N211" s="2"/>
      <c r="O211" s="2"/>
      <c r="P211" s="2"/>
    </row>
    <row r="212" spans="1:16" s="11" customFormat="1" ht="25.5" hidden="1" outlineLevel="1">
      <c r="A212" s="7" t="s">
        <v>261</v>
      </c>
      <c r="B212" s="17"/>
      <c r="C212" s="27" t="s">
        <v>288</v>
      </c>
      <c r="D212" s="16">
        <f aca="true" t="shared" si="106" ref="D212:J212">SUM(D213:D214)</f>
        <v>1053</v>
      </c>
      <c r="E212" s="270">
        <f t="shared" si="106"/>
        <v>0</v>
      </c>
      <c r="F212" s="16">
        <f t="shared" si="106"/>
        <v>0</v>
      </c>
      <c r="G212" s="270">
        <f t="shared" si="106"/>
        <v>1053</v>
      </c>
      <c r="H212" s="270">
        <f t="shared" si="106"/>
        <v>0</v>
      </c>
      <c r="I212" s="16">
        <f t="shared" si="106"/>
        <v>0</v>
      </c>
      <c r="J212" s="270">
        <f t="shared" si="106"/>
        <v>1053</v>
      </c>
      <c r="K212" s="103"/>
      <c r="L212" s="2"/>
      <c r="M212" s="2"/>
      <c r="N212" s="2"/>
      <c r="O212" s="2"/>
      <c r="P212" s="2"/>
    </row>
    <row r="213" spans="1:16" s="11" customFormat="1" ht="51" hidden="1" outlineLevel="1">
      <c r="A213" s="7"/>
      <c r="B213" s="17" t="s">
        <v>340</v>
      </c>
      <c r="C213" s="27" t="s">
        <v>341</v>
      </c>
      <c r="D213" s="16">
        <v>1017</v>
      </c>
      <c r="E213" s="270"/>
      <c r="F213" s="16"/>
      <c r="G213" s="270">
        <f>SUM(D213:F213)</f>
        <v>1017</v>
      </c>
      <c r="H213" s="270"/>
      <c r="I213" s="16"/>
      <c r="J213" s="270">
        <f>SUM(G213:I213)</f>
        <v>1017</v>
      </c>
      <c r="K213" s="103"/>
      <c r="L213" s="2"/>
      <c r="M213" s="2"/>
      <c r="N213" s="2"/>
      <c r="O213" s="2"/>
      <c r="P213" s="2"/>
    </row>
    <row r="214" spans="1:16" s="11" customFormat="1" ht="25.5" hidden="1" outlineLevel="1">
      <c r="A214" s="7"/>
      <c r="B214" s="17" t="s">
        <v>150</v>
      </c>
      <c r="C214" s="27" t="s">
        <v>151</v>
      </c>
      <c r="D214" s="16">
        <v>36</v>
      </c>
      <c r="E214" s="270"/>
      <c r="F214" s="16"/>
      <c r="G214" s="270">
        <f>SUM(D214:F214)</f>
        <v>36</v>
      </c>
      <c r="H214" s="270"/>
      <c r="I214" s="16"/>
      <c r="J214" s="270">
        <f>SUM(G214:I214)</f>
        <v>36</v>
      </c>
      <c r="K214" s="103"/>
      <c r="L214" s="2"/>
      <c r="M214" s="2"/>
      <c r="N214" s="2"/>
      <c r="O214" s="2"/>
      <c r="P214" s="2"/>
    </row>
    <row r="215" spans="1:16" s="11" customFormat="1" ht="25.5" collapsed="1">
      <c r="A215" s="7" t="s">
        <v>627</v>
      </c>
      <c r="B215" s="17"/>
      <c r="C215" s="27" t="s">
        <v>628</v>
      </c>
      <c r="D215" s="16"/>
      <c r="E215" s="270"/>
      <c r="F215" s="16"/>
      <c r="G215" s="16">
        <f>G216</f>
        <v>0</v>
      </c>
      <c r="H215" s="270">
        <f aca="true" t="shared" si="107" ref="H215:J216">H216</f>
        <v>562.99829</v>
      </c>
      <c r="I215" s="16">
        <f t="shared" si="107"/>
        <v>0</v>
      </c>
      <c r="J215" s="270">
        <f t="shared" si="107"/>
        <v>562.99829</v>
      </c>
      <c r="K215" s="103"/>
      <c r="L215" s="2"/>
      <c r="M215" s="2"/>
      <c r="N215" s="2"/>
      <c r="O215" s="2"/>
      <c r="P215" s="2"/>
    </row>
    <row r="216" spans="1:16" s="11" customFormat="1" ht="25.5">
      <c r="A216" s="7" t="s">
        <v>629</v>
      </c>
      <c r="B216" s="17"/>
      <c r="C216" s="27" t="s">
        <v>630</v>
      </c>
      <c r="D216" s="16"/>
      <c r="E216" s="270"/>
      <c r="F216" s="16"/>
      <c r="G216" s="16">
        <f>G217</f>
        <v>0</v>
      </c>
      <c r="H216" s="270">
        <f t="shared" si="107"/>
        <v>562.99829</v>
      </c>
      <c r="I216" s="16">
        <f t="shared" si="107"/>
        <v>0</v>
      </c>
      <c r="J216" s="270">
        <f t="shared" si="107"/>
        <v>562.99829</v>
      </c>
      <c r="K216" s="103"/>
      <c r="L216" s="2"/>
      <c r="M216" s="2"/>
      <c r="N216" s="2"/>
      <c r="O216" s="2"/>
      <c r="P216" s="2"/>
    </row>
    <row r="217" spans="1:16" s="11" customFormat="1" ht="51">
      <c r="A217" s="7" t="s">
        <v>631</v>
      </c>
      <c r="B217" s="17"/>
      <c r="C217" s="27" t="s">
        <v>632</v>
      </c>
      <c r="D217" s="16"/>
      <c r="E217" s="270"/>
      <c r="F217" s="16"/>
      <c r="G217" s="16">
        <f>G218</f>
        <v>0</v>
      </c>
      <c r="H217" s="270">
        <f>H218</f>
        <v>562.99829</v>
      </c>
      <c r="I217" s="16">
        <f>I218</f>
        <v>0</v>
      </c>
      <c r="J217" s="270">
        <f>J218</f>
        <v>562.99829</v>
      </c>
      <c r="K217" s="103"/>
      <c r="L217" s="2"/>
      <c r="M217" s="2"/>
      <c r="N217" s="2"/>
      <c r="O217" s="2"/>
      <c r="P217" s="2"/>
    </row>
    <row r="218" spans="1:16" s="11" customFormat="1" ht="25.5">
      <c r="A218" s="7"/>
      <c r="B218" s="17" t="s">
        <v>148</v>
      </c>
      <c r="C218" s="27" t="s">
        <v>149</v>
      </c>
      <c r="D218" s="16"/>
      <c r="E218" s="270"/>
      <c r="F218" s="16"/>
      <c r="G218" s="16">
        <v>0</v>
      </c>
      <c r="H218" s="270">
        <v>562.99829</v>
      </c>
      <c r="I218" s="16"/>
      <c r="J218" s="270">
        <f>SUM(G218:I218)</f>
        <v>562.99829</v>
      </c>
      <c r="K218" s="103"/>
      <c r="L218" s="2"/>
      <c r="M218" s="2"/>
      <c r="N218" s="2"/>
      <c r="O218" s="2"/>
      <c r="P218" s="2"/>
    </row>
    <row r="219" spans="1:16" s="11" customFormat="1" ht="38.25">
      <c r="A219" s="12" t="s">
        <v>138</v>
      </c>
      <c r="B219" s="17"/>
      <c r="C219" s="111" t="s">
        <v>289</v>
      </c>
      <c r="D219" s="14">
        <f aca="true" t="shared" si="108" ref="D219:J219">D220+D231+D239+D243+D248+D252</f>
        <v>4088.1</v>
      </c>
      <c r="E219" s="268">
        <f t="shared" si="108"/>
        <v>0</v>
      </c>
      <c r="F219" s="14">
        <f t="shared" si="108"/>
        <v>0</v>
      </c>
      <c r="G219" s="14">
        <f t="shared" si="108"/>
        <v>4088.1</v>
      </c>
      <c r="H219" s="14">
        <f t="shared" si="108"/>
        <v>54</v>
      </c>
      <c r="I219" s="14">
        <f t="shared" si="108"/>
        <v>0</v>
      </c>
      <c r="J219" s="14">
        <f t="shared" si="108"/>
        <v>4142.1</v>
      </c>
      <c r="K219" s="103" t="s">
        <v>468</v>
      </c>
      <c r="L219" s="123"/>
      <c r="M219" s="210">
        <f>D222+D233+D235+D237+D241+D245+D250</f>
        <v>2665</v>
      </c>
      <c r="N219" s="2"/>
      <c r="O219" s="2"/>
      <c r="P219" s="2"/>
    </row>
    <row r="220" spans="1:16" s="11" customFormat="1" ht="25.5">
      <c r="A220" s="7" t="s">
        <v>139</v>
      </c>
      <c r="B220" s="17"/>
      <c r="C220" s="27" t="s">
        <v>290</v>
      </c>
      <c r="D220" s="16">
        <f aca="true" t="shared" si="109" ref="D220:J220">D221</f>
        <v>1433.1</v>
      </c>
      <c r="E220" s="270">
        <f t="shared" si="109"/>
        <v>0</v>
      </c>
      <c r="F220" s="16">
        <f t="shared" si="109"/>
        <v>0</v>
      </c>
      <c r="G220" s="16">
        <f t="shared" si="109"/>
        <v>1433.1</v>
      </c>
      <c r="H220" s="16">
        <f t="shared" si="109"/>
        <v>54</v>
      </c>
      <c r="I220" s="16">
        <f t="shared" si="109"/>
        <v>0</v>
      </c>
      <c r="J220" s="16">
        <f t="shared" si="109"/>
        <v>1487.1</v>
      </c>
      <c r="K220" s="206" t="s">
        <v>346</v>
      </c>
      <c r="L220" s="207"/>
      <c r="M220" s="211">
        <f>D224+D227+D254+D256+D229</f>
        <v>1423.1</v>
      </c>
      <c r="N220" s="2"/>
      <c r="O220" s="2"/>
      <c r="P220" s="2"/>
    </row>
    <row r="221" spans="1:16" s="11" customFormat="1" ht="12.75">
      <c r="A221" s="7" t="s">
        <v>140</v>
      </c>
      <c r="B221" s="17"/>
      <c r="C221" s="27" t="s">
        <v>15</v>
      </c>
      <c r="D221" s="16">
        <f aca="true" t="shared" si="110" ref="D221:J221">D222+D224+D227+D229</f>
        <v>1433.1</v>
      </c>
      <c r="E221" s="270">
        <f t="shared" si="110"/>
        <v>0</v>
      </c>
      <c r="F221" s="16">
        <f t="shared" si="110"/>
        <v>0</v>
      </c>
      <c r="G221" s="16">
        <f t="shared" si="110"/>
        <v>1433.1</v>
      </c>
      <c r="H221" s="16">
        <f t="shared" si="110"/>
        <v>54</v>
      </c>
      <c r="I221" s="16">
        <f t="shared" si="110"/>
        <v>0</v>
      </c>
      <c r="J221" s="16">
        <f t="shared" si="110"/>
        <v>1487.1</v>
      </c>
      <c r="K221" s="209" t="s">
        <v>312</v>
      </c>
      <c r="L221" s="2"/>
      <c r="M221" s="122">
        <f>SUM(M219:M220)</f>
        <v>4088.1</v>
      </c>
      <c r="N221" s="2"/>
      <c r="O221" s="2"/>
      <c r="P221" s="2"/>
    </row>
    <row r="222" spans="1:16" s="11" customFormat="1" ht="25.5">
      <c r="A222" s="7" t="s">
        <v>262</v>
      </c>
      <c r="B222" s="17"/>
      <c r="C222" s="27" t="s">
        <v>291</v>
      </c>
      <c r="D222" s="16">
        <f aca="true" t="shared" si="111" ref="D222:J222">SUM(D223:D223)</f>
        <v>10</v>
      </c>
      <c r="E222" s="270">
        <f t="shared" si="111"/>
        <v>0</v>
      </c>
      <c r="F222" s="16">
        <f t="shared" si="111"/>
        <v>0</v>
      </c>
      <c r="G222" s="16">
        <f t="shared" si="111"/>
        <v>10</v>
      </c>
      <c r="H222" s="16">
        <f t="shared" si="111"/>
        <v>54</v>
      </c>
      <c r="I222" s="16">
        <f t="shared" si="111"/>
        <v>0</v>
      </c>
      <c r="J222" s="16">
        <f t="shared" si="111"/>
        <v>64</v>
      </c>
      <c r="K222" s="103"/>
      <c r="L222" s="2"/>
      <c r="M222" s="2"/>
      <c r="N222" s="2"/>
      <c r="O222" s="2"/>
      <c r="P222" s="2"/>
    </row>
    <row r="223" spans="1:16" s="11" customFormat="1" ht="25.5">
      <c r="A223" s="7"/>
      <c r="B223" s="17" t="s">
        <v>150</v>
      </c>
      <c r="C223" s="27" t="s">
        <v>151</v>
      </c>
      <c r="D223" s="16">
        <v>10</v>
      </c>
      <c r="E223" s="270"/>
      <c r="F223" s="16"/>
      <c r="G223" s="16">
        <f>SUM(D223:F223)</f>
        <v>10</v>
      </c>
      <c r="H223" s="16">
        <v>54</v>
      </c>
      <c r="I223" s="16"/>
      <c r="J223" s="16">
        <f>SUM(G223:I223)</f>
        <v>64</v>
      </c>
      <c r="K223" s="103"/>
      <c r="L223" s="2"/>
      <c r="M223" s="2"/>
      <c r="N223" s="2"/>
      <c r="O223" s="2"/>
      <c r="P223" s="2"/>
    </row>
    <row r="224" spans="1:16" s="11" customFormat="1" ht="25.5" hidden="1" outlineLevel="1">
      <c r="A224" s="7" t="s">
        <v>488</v>
      </c>
      <c r="B224" s="17"/>
      <c r="C224" s="27" t="s">
        <v>292</v>
      </c>
      <c r="D224" s="16">
        <f aca="true" t="shared" si="112" ref="D224:J224">SUM(D225:D226)</f>
        <v>1411.6</v>
      </c>
      <c r="E224" s="270">
        <f t="shared" si="112"/>
        <v>0</v>
      </c>
      <c r="F224" s="16">
        <f t="shared" si="112"/>
        <v>0</v>
      </c>
      <c r="G224" s="270">
        <f t="shared" si="112"/>
        <v>1411.6</v>
      </c>
      <c r="H224" s="270">
        <f t="shared" si="112"/>
        <v>0</v>
      </c>
      <c r="I224" s="16">
        <f t="shared" si="112"/>
        <v>0</v>
      </c>
      <c r="J224" s="270">
        <f t="shared" si="112"/>
        <v>1411.6</v>
      </c>
      <c r="K224" s="103"/>
      <c r="L224" s="2"/>
      <c r="M224" s="2"/>
      <c r="N224" s="2"/>
      <c r="O224" s="2"/>
      <c r="P224" s="2"/>
    </row>
    <row r="225" spans="1:16" s="11" customFormat="1" ht="51" hidden="1" outlineLevel="1">
      <c r="A225" s="7"/>
      <c r="B225" s="17" t="s">
        <v>340</v>
      </c>
      <c r="C225" s="27" t="s">
        <v>341</v>
      </c>
      <c r="D225" s="16">
        <v>1211.6</v>
      </c>
      <c r="E225" s="270"/>
      <c r="F225" s="16"/>
      <c r="G225" s="270">
        <f>SUM(D225:F225)</f>
        <v>1211.6</v>
      </c>
      <c r="H225" s="270"/>
      <c r="I225" s="16"/>
      <c r="J225" s="270">
        <f>SUM(G225:I225)</f>
        <v>1211.6</v>
      </c>
      <c r="K225" s="103"/>
      <c r="L225" s="2"/>
      <c r="M225" s="2"/>
      <c r="N225" s="2"/>
      <c r="O225" s="2"/>
      <c r="P225" s="2"/>
    </row>
    <row r="226" spans="1:16" s="11" customFormat="1" ht="25.5" hidden="1" outlineLevel="1">
      <c r="A226" s="7"/>
      <c r="B226" s="17" t="s">
        <v>150</v>
      </c>
      <c r="C226" s="27" t="s">
        <v>151</v>
      </c>
      <c r="D226" s="16">
        <v>200</v>
      </c>
      <c r="E226" s="270"/>
      <c r="F226" s="16"/>
      <c r="G226" s="270">
        <f>SUM(D226:F226)</f>
        <v>200</v>
      </c>
      <c r="H226" s="270"/>
      <c r="I226" s="16"/>
      <c r="J226" s="270">
        <f>SUM(G226:I226)</f>
        <v>200</v>
      </c>
      <c r="K226" s="103"/>
      <c r="L226" s="2"/>
      <c r="M226" s="2"/>
      <c r="N226" s="2"/>
      <c r="O226" s="2"/>
      <c r="P226" s="2"/>
    </row>
    <row r="227" spans="1:16" s="11" customFormat="1" ht="12.75" hidden="1" outlineLevel="1">
      <c r="A227" s="20" t="s">
        <v>489</v>
      </c>
      <c r="B227" s="17"/>
      <c r="C227" s="110" t="s">
        <v>293</v>
      </c>
      <c r="D227" s="16">
        <f aca="true" t="shared" si="113" ref="D227:J227">D228</f>
        <v>4.4</v>
      </c>
      <c r="E227" s="270">
        <f t="shared" si="113"/>
        <v>0</v>
      </c>
      <c r="F227" s="16">
        <f t="shared" si="113"/>
        <v>0</v>
      </c>
      <c r="G227" s="270">
        <f t="shared" si="113"/>
        <v>4.4</v>
      </c>
      <c r="H227" s="270">
        <f t="shared" si="113"/>
        <v>0</v>
      </c>
      <c r="I227" s="16">
        <f t="shared" si="113"/>
        <v>0</v>
      </c>
      <c r="J227" s="270">
        <f t="shared" si="113"/>
        <v>4.4</v>
      </c>
      <c r="K227" s="103"/>
      <c r="L227" s="2"/>
      <c r="M227" s="2"/>
      <c r="N227" s="2"/>
      <c r="O227" s="2"/>
      <c r="P227" s="2"/>
    </row>
    <row r="228" spans="1:16" s="11" customFormat="1" ht="25.5" hidden="1" outlineLevel="1">
      <c r="A228" s="20"/>
      <c r="B228" s="17" t="s">
        <v>150</v>
      </c>
      <c r="C228" s="27" t="s">
        <v>151</v>
      </c>
      <c r="D228" s="16">
        <v>4.4</v>
      </c>
      <c r="E228" s="270"/>
      <c r="F228" s="16"/>
      <c r="G228" s="270">
        <f>SUM(D228:F228)</f>
        <v>4.4</v>
      </c>
      <c r="H228" s="270"/>
      <c r="I228" s="16"/>
      <c r="J228" s="270">
        <f>SUM(G228:I228)</f>
        <v>4.4</v>
      </c>
      <c r="K228" s="103"/>
      <c r="L228" s="2"/>
      <c r="M228" s="2"/>
      <c r="N228" s="2"/>
      <c r="O228" s="2"/>
      <c r="P228" s="2"/>
    </row>
    <row r="229" spans="1:16" s="19" customFormat="1" ht="38.25" hidden="1" outlineLevel="1">
      <c r="A229" s="20" t="s">
        <v>688</v>
      </c>
      <c r="B229" s="17"/>
      <c r="C229" s="170" t="s">
        <v>689</v>
      </c>
      <c r="D229" s="16">
        <f aca="true" t="shared" si="114" ref="D229:J229">D230</f>
        <v>7.1</v>
      </c>
      <c r="E229" s="270">
        <f t="shared" si="114"/>
        <v>0</v>
      </c>
      <c r="F229" s="16">
        <f t="shared" si="114"/>
        <v>0</v>
      </c>
      <c r="G229" s="270">
        <f t="shared" si="114"/>
        <v>7.1</v>
      </c>
      <c r="H229" s="270">
        <f t="shared" si="114"/>
        <v>0</v>
      </c>
      <c r="I229" s="16">
        <f t="shared" si="114"/>
        <v>0</v>
      </c>
      <c r="J229" s="270">
        <f t="shared" si="114"/>
        <v>7.1</v>
      </c>
      <c r="K229" s="103"/>
      <c r="L229" s="107"/>
      <c r="M229" s="107"/>
      <c r="N229" s="107"/>
      <c r="O229" s="107"/>
      <c r="P229" s="107"/>
    </row>
    <row r="230" spans="1:16" s="19" customFormat="1" ht="25.5" hidden="1" outlineLevel="1">
      <c r="A230" s="20"/>
      <c r="B230" s="17" t="s">
        <v>150</v>
      </c>
      <c r="C230" s="27" t="s">
        <v>151</v>
      </c>
      <c r="D230" s="16">
        <v>7.1</v>
      </c>
      <c r="E230" s="270"/>
      <c r="F230" s="16"/>
      <c r="G230" s="270">
        <f>SUM(D230:F230)</f>
        <v>7.1</v>
      </c>
      <c r="H230" s="270"/>
      <c r="I230" s="16"/>
      <c r="J230" s="270">
        <f>SUM(G230:I230)</f>
        <v>7.1</v>
      </c>
      <c r="K230" s="103"/>
      <c r="L230" s="107"/>
      <c r="M230" s="107"/>
      <c r="N230" s="107"/>
      <c r="O230" s="107"/>
      <c r="P230" s="107"/>
    </row>
    <row r="231" spans="1:16" s="11" customFormat="1" ht="51" hidden="1" outlineLevel="1">
      <c r="A231" s="7" t="s">
        <v>487</v>
      </c>
      <c r="B231" s="17"/>
      <c r="C231" s="27" t="s">
        <v>294</v>
      </c>
      <c r="D231" s="16">
        <f aca="true" t="shared" si="115" ref="D231:J231">D232</f>
        <v>2297</v>
      </c>
      <c r="E231" s="270">
        <f t="shared" si="115"/>
        <v>0</v>
      </c>
      <c r="F231" s="16">
        <f t="shared" si="115"/>
        <v>0</v>
      </c>
      <c r="G231" s="270">
        <f t="shared" si="115"/>
        <v>2297</v>
      </c>
      <c r="H231" s="270">
        <f t="shared" si="115"/>
        <v>0</v>
      </c>
      <c r="I231" s="16">
        <f t="shared" si="115"/>
        <v>0</v>
      </c>
      <c r="J231" s="270">
        <f t="shared" si="115"/>
        <v>2297</v>
      </c>
      <c r="K231" s="103"/>
      <c r="L231" s="2"/>
      <c r="M231" s="2"/>
      <c r="N231" s="2"/>
      <c r="O231" s="2"/>
      <c r="P231" s="2"/>
    </row>
    <row r="232" spans="1:16" s="11" customFormat="1" ht="25.5" hidden="1" outlineLevel="1">
      <c r="A232" s="7" t="s">
        <v>490</v>
      </c>
      <c r="B232" s="17"/>
      <c r="C232" s="27" t="s">
        <v>141</v>
      </c>
      <c r="D232" s="16">
        <f aca="true" t="shared" si="116" ref="D232:J232">D233+D235+D237</f>
        <v>2297</v>
      </c>
      <c r="E232" s="270">
        <f t="shared" si="116"/>
        <v>0</v>
      </c>
      <c r="F232" s="16">
        <f t="shared" si="116"/>
        <v>0</v>
      </c>
      <c r="G232" s="270">
        <f t="shared" si="116"/>
        <v>2297</v>
      </c>
      <c r="H232" s="270">
        <f t="shared" si="116"/>
        <v>0</v>
      </c>
      <c r="I232" s="16">
        <f t="shared" si="116"/>
        <v>0</v>
      </c>
      <c r="J232" s="270">
        <f t="shared" si="116"/>
        <v>2297</v>
      </c>
      <c r="K232" s="103"/>
      <c r="L232" s="2"/>
      <c r="M232" s="2"/>
      <c r="N232" s="2"/>
      <c r="O232" s="2"/>
      <c r="P232" s="2"/>
    </row>
    <row r="233" spans="1:16" s="11" customFormat="1" ht="25.5" hidden="1" outlineLevel="1">
      <c r="A233" s="7" t="s">
        <v>263</v>
      </c>
      <c r="B233" s="17"/>
      <c r="C233" s="27" t="s">
        <v>295</v>
      </c>
      <c r="D233" s="16">
        <f aca="true" t="shared" si="117" ref="D233:J233">D234</f>
        <v>85</v>
      </c>
      <c r="E233" s="270">
        <f t="shared" si="117"/>
        <v>0</v>
      </c>
      <c r="F233" s="16">
        <f t="shared" si="117"/>
        <v>0</v>
      </c>
      <c r="G233" s="270">
        <f t="shared" si="117"/>
        <v>85</v>
      </c>
      <c r="H233" s="270">
        <f t="shared" si="117"/>
        <v>0</v>
      </c>
      <c r="I233" s="16">
        <f t="shared" si="117"/>
        <v>0</v>
      </c>
      <c r="J233" s="270">
        <f t="shared" si="117"/>
        <v>85</v>
      </c>
      <c r="K233" s="103"/>
      <c r="L233" s="2"/>
      <c r="M233" s="2"/>
      <c r="N233" s="2"/>
      <c r="O233" s="2"/>
      <c r="P233" s="2"/>
    </row>
    <row r="234" spans="1:16" s="11" customFormat="1" ht="12.75" hidden="1" outlineLevel="1">
      <c r="A234" s="7"/>
      <c r="B234" s="17" t="s">
        <v>560</v>
      </c>
      <c r="C234" s="27" t="s">
        <v>561</v>
      </c>
      <c r="D234" s="16">
        <v>85</v>
      </c>
      <c r="E234" s="270"/>
      <c r="F234" s="16"/>
      <c r="G234" s="270">
        <f>SUM(D234:F234)</f>
        <v>85</v>
      </c>
      <c r="H234" s="270"/>
      <c r="I234" s="16"/>
      <c r="J234" s="270">
        <f>SUM(G234:I234)</f>
        <v>85</v>
      </c>
      <c r="K234" s="103"/>
      <c r="L234" s="2"/>
      <c r="M234" s="2"/>
      <c r="N234" s="2"/>
      <c r="O234" s="2"/>
      <c r="P234" s="2"/>
    </row>
    <row r="235" spans="1:16" s="11" customFormat="1" ht="38.25" hidden="1" outlineLevel="1">
      <c r="A235" s="7" t="s">
        <v>264</v>
      </c>
      <c r="B235" s="17"/>
      <c r="C235" s="27" t="s">
        <v>296</v>
      </c>
      <c r="D235" s="16">
        <f aca="true" t="shared" si="118" ref="D235:J235">D236</f>
        <v>122</v>
      </c>
      <c r="E235" s="270">
        <f t="shared" si="118"/>
        <v>0</v>
      </c>
      <c r="F235" s="16">
        <f t="shared" si="118"/>
        <v>0</v>
      </c>
      <c r="G235" s="270">
        <f t="shared" si="118"/>
        <v>122</v>
      </c>
      <c r="H235" s="270">
        <f t="shared" si="118"/>
        <v>0</v>
      </c>
      <c r="I235" s="16">
        <f t="shared" si="118"/>
        <v>0</v>
      </c>
      <c r="J235" s="270">
        <f t="shared" si="118"/>
        <v>122</v>
      </c>
      <c r="K235" s="103"/>
      <c r="L235" s="2"/>
      <c r="M235" s="2"/>
      <c r="N235" s="2"/>
      <c r="O235" s="2"/>
      <c r="P235" s="2"/>
    </row>
    <row r="236" spans="1:16" s="11" customFormat="1" ht="25.5" hidden="1" outlineLevel="1">
      <c r="A236" s="7"/>
      <c r="B236" s="17" t="s">
        <v>150</v>
      </c>
      <c r="C236" s="27" t="s">
        <v>151</v>
      </c>
      <c r="D236" s="16">
        <v>122</v>
      </c>
      <c r="E236" s="270"/>
      <c r="F236" s="16"/>
      <c r="G236" s="270">
        <f>SUM(D236:F236)</f>
        <v>122</v>
      </c>
      <c r="H236" s="270"/>
      <c r="I236" s="16"/>
      <c r="J236" s="270">
        <f>SUM(G236:I236)</f>
        <v>122</v>
      </c>
      <c r="K236" s="103"/>
      <c r="L236" s="2"/>
      <c r="M236" s="2"/>
      <c r="N236" s="2"/>
      <c r="O236" s="2"/>
      <c r="P236" s="2"/>
    </row>
    <row r="237" spans="1:16" s="11" customFormat="1" ht="12.75" hidden="1" outlineLevel="1">
      <c r="A237" s="7" t="s">
        <v>265</v>
      </c>
      <c r="B237" s="17"/>
      <c r="C237" s="27" t="s">
        <v>297</v>
      </c>
      <c r="D237" s="16">
        <f aca="true" t="shared" si="119" ref="D237:J237">D238</f>
        <v>2090</v>
      </c>
      <c r="E237" s="270">
        <f t="shared" si="119"/>
        <v>0</v>
      </c>
      <c r="F237" s="16">
        <f t="shared" si="119"/>
        <v>0</v>
      </c>
      <c r="G237" s="270">
        <f t="shared" si="119"/>
        <v>2090</v>
      </c>
      <c r="H237" s="270">
        <f t="shared" si="119"/>
        <v>0</v>
      </c>
      <c r="I237" s="16">
        <f t="shared" si="119"/>
        <v>0</v>
      </c>
      <c r="J237" s="270">
        <f t="shared" si="119"/>
        <v>2090</v>
      </c>
      <c r="K237" s="103"/>
      <c r="L237" s="2"/>
      <c r="M237" s="2"/>
      <c r="N237" s="2"/>
      <c r="O237" s="2"/>
      <c r="P237" s="2"/>
    </row>
    <row r="238" spans="1:16" s="11" customFormat="1" ht="25.5" hidden="1" outlineLevel="1">
      <c r="A238" s="7"/>
      <c r="B238" s="17" t="s">
        <v>148</v>
      </c>
      <c r="C238" s="27" t="s">
        <v>149</v>
      </c>
      <c r="D238" s="16">
        <v>2090</v>
      </c>
      <c r="E238" s="270"/>
      <c r="F238" s="16"/>
      <c r="G238" s="270">
        <f>SUM(D238:F238)</f>
        <v>2090</v>
      </c>
      <c r="H238" s="270"/>
      <c r="I238" s="16"/>
      <c r="J238" s="270">
        <f>SUM(G238:I238)</f>
        <v>2090</v>
      </c>
      <c r="K238" s="103"/>
      <c r="L238" s="2"/>
      <c r="M238" s="2"/>
      <c r="N238" s="2"/>
      <c r="O238" s="2"/>
      <c r="P238" s="2"/>
    </row>
    <row r="239" spans="1:16" s="11" customFormat="1" ht="25.5" hidden="1" outlineLevel="1">
      <c r="A239" s="7" t="s">
        <v>491</v>
      </c>
      <c r="B239" s="17"/>
      <c r="C239" s="27" t="s">
        <v>298</v>
      </c>
      <c r="D239" s="16">
        <f aca="true" t="shared" si="120" ref="D239:G241">D240</f>
        <v>31</v>
      </c>
      <c r="E239" s="270">
        <f t="shared" si="120"/>
        <v>0</v>
      </c>
      <c r="F239" s="16">
        <f t="shared" si="120"/>
        <v>0</v>
      </c>
      <c r="G239" s="270">
        <f t="shared" si="120"/>
        <v>31</v>
      </c>
      <c r="H239" s="270">
        <f aca="true" t="shared" si="121" ref="H239:J241">H240</f>
        <v>0</v>
      </c>
      <c r="I239" s="16">
        <f t="shared" si="121"/>
        <v>0</v>
      </c>
      <c r="J239" s="270">
        <f t="shared" si="121"/>
        <v>31</v>
      </c>
      <c r="K239" s="103"/>
      <c r="L239" s="2"/>
      <c r="M239" s="2"/>
      <c r="N239" s="2"/>
      <c r="O239" s="2"/>
      <c r="P239" s="2"/>
    </row>
    <row r="240" spans="1:16" s="11" customFormat="1" ht="38.25" hidden="1" outlineLevel="1">
      <c r="A240" s="7" t="s">
        <v>492</v>
      </c>
      <c r="B240" s="17"/>
      <c r="C240" s="27" t="s">
        <v>496</v>
      </c>
      <c r="D240" s="16">
        <f t="shared" si="120"/>
        <v>31</v>
      </c>
      <c r="E240" s="270">
        <f t="shared" si="120"/>
        <v>0</v>
      </c>
      <c r="F240" s="16">
        <f t="shared" si="120"/>
        <v>0</v>
      </c>
      <c r="G240" s="270">
        <f t="shared" si="120"/>
        <v>31</v>
      </c>
      <c r="H240" s="270">
        <f t="shared" si="121"/>
        <v>0</v>
      </c>
      <c r="I240" s="16">
        <f t="shared" si="121"/>
        <v>0</v>
      </c>
      <c r="J240" s="270">
        <f t="shared" si="121"/>
        <v>31</v>
      </c>
      <c r="K240" s="103"/>
      <c r="L240" s="2"/>
      <c r="M240" s="2"/>
      <c r="N240" s="2"/>
      <c r="O240" s="2"/>
      <c r="P240" s="2"/>
    </row>
    <row r="241" spans="1:16" s="11" customFormat="1" ht="12.75" hidden="1" outlineLevel="1">
      <c r="A241" s="7" t="s">
        <v>266</v>
      </c>
      <c r="B241" s="17"/>
      <c r="C241" s="27" t="s">
        <v>299</v>
      </c>
      <c r="D241" s="16">
        <f t="shared" si="120"/>
        <v>31</v>
      </c>
      <c r="E241" s="270">
        <f t="shared" si="120"/>
        <v>0</v>
      </c>
      <c r="F241" s="16">
        <f t="shared" si="120"/>
        <v>0</v>
      </c>
      <c r="G241" s="270">
        <f t="shared" si="120"/>
        <v>31</v>
      </c>
      <c r="H241" s="270">
        <f t="shared" si="121"/>
        <v>0</v>
      </c>
      <c r="I241" s="16">
        <f t="shared" si="121"/>
        <v>0</v>
      </c>
      <c r="J241" s="270">
        <f t="shared" si="121"/>
        <v>31</v>
      </c>
      <c r="K241" s="103"/>
      <c r="L241" s="2"/>
      <c r="M241" s="2"/>
      <c r="N241" s="2"/>
      <c r="O241" s="2"/>
      <c r="P241" s="2"/>
    </row>
    <row r="242" spans="1:16" s="11" customFormat="1" ht="25.5" hidden="1" outlineLevel="1">
      <c r="A242" s="7"/>
      <c r="B242" s="17" t="s">
        <v>150</v>
      </c>
      <c r="C242" s="27" t="s">
        <v>151</v>
      </c>
      <c r="D242" s="16">
        <v>31</v>
      </c>
      <c r="E242" s="270"/>
      <c r="F242" s="16"/>
      <c r="G242" s="270">
        <f>SUM(D242:F242)</f>
        <v>31</v>
      </c>
      <c r="H242" s="270"/>
      <c r="I242" s="16"/>
      <c r="J242" s="270">
        <f>SUM(G242:I242)</f>
        <v>31</v>
      </c>
      <c r="K242" s="103"/>
      <c r="L242" s="2"/>
      <c r="M242" s="2"/>
      <c r="N242" s="2"/>
      <c r="O242" s="2"/>
      <c r="P242" s="2"/>
    </row>
    <row r="243" spans="1:16" s="11" customFormat="1" ht="38.25" hidden="1" outlineLevel="1">
      <c r="A243" s="7" t="s">
        <v>493</v>
      </c>
      <c r="B243" s="17"/>
      <c r="C243" s="27" t="s">
        <v>300</v>
      </c>
      <c r="D243" s="16">
        <f aca="true" t="shared" si="122" ref="D243:G244">D244</f>
        <v>260</v>
      </c>
      <c r="E243" s="270">
        <f t="shared" si="122"/>
        <v>0</v>
      </c>
      <c r="F243" s="16">
        <f t="shared" si="122"/>
        <v>0</v>
      </c>
      <c r="G243" s="270">
        <f t="shared" si="122"/>
        <v>260</v>
      </c>
      <c r="H243" s="270">
        <f aca="true" t="shared" si="123" ref="H243:J244">H244</f>
        <v>0</v>
      </c>
      <c r="I243" s="16">
        <f t="shared" si="123"/>
        <v>0</v>
      </c>
      <c r="J243" s="270">
        <f t="shared" si="123"/>
        <v>260</v>
      </c>
      <c r="K243" s="103"/>
      <c r="L243" s="2"/>
      <c r="M243" s="2"/>
      <c r="N243" s="2"/>
      <c r="O243" s="2"/>
      <c r="P243" s="2"/>
    </row>
    <row r="244" spans="1:16" s="11" customFormat="1" ht="12.75" hidden="1" outlineLevel="1">
      <c r="A244" s="7" t="s">
        <v>494</v>
      </c>
      <c r="B244" s="17"/>
      <c r="C244" s="27" t="s">
        <v>16</v>
      </c>
      <c r="D244" s="16">
        <f t="shared" si="122"/>
        <v>260</v>
      </c>
      <c r="E244" s="270">
        <f t="shared" si="122"/>
        <v>0</v>
      </c>
      <c r="F244" s="16">
        <f t="shared" si="122"/>
        <v>0</v>
      </c>
      <c r="G244" s="270">
        <f t="shared" si="122"/>
        <v>260</v>
      </c>
      <c r="H244" s="270">
        <f t="shared" si="123"/>
        <v>0</v>
      </c>
      <c r="I244" s="16">
        <f t="shared" si="123"/>
        <v>0</v>
      </c>
      <c r="J244" s="270">
        <f t="shared" si="123"/>
        <v>260</v>
      </c>
      <c r="K244" s="103"/>
      <c r="L244" s="2"/>
      <c r="M244" s="2"/>
      <c r="N244" s="2"/>
      <c r="O244" s="2"/>
      <c r="P244" s="2"/>
    </row>
    <row r="245" spans="1:16" s="11" customFormat="1" ht="25.5" hidden="1" outlineLevel="1">
      <c r="A245" s="7" t="s">
        <v>267</v>
      </c>
      <c r="B245" s="17"/>
      <c r="C245" s="27" t="s">
        <v>17</v>
      </c>
      <c r="D245" s="16">
        <f aca="true" t="shared" si="124" ref="D245:J245">SUM(D246:D247)</f>
        <v>260</v>
      </c>
      <c r="E245" s="270">
        <f t="shared" si="124"/>
        <v>0</v>
      </c>
      <c r="F245" s="16">
        <f t="shared" si="124"/>
        <v>0</v>
      </c>
      <c r="G245" s="270">
        <f t="shared" si="124"/>
        <v>260</v>
      </c>
      <c r="H245" s="270">
        <f t="shared" si="124"/>
        <v>0</v>
      </c>
      <c r="I245" s="16">
        <f t="shared" si="124"/>
        <v>0</v>
      </c>
      <c r="J245" s="270">
        <f t="shared" si="124"/>
        <v>260</v>
      </c>
      <c r="K245" s="103"/>
      <c r="L245" s="2"/>
      <c r="M245" s="2"/>
      <c r="N245" s="2"/>
      <c r="O245" s="2"/>
      <c r="P245" s="2"/>
    </row>
    <row r="246" spans="1:16" s="11" customFormat="1" ht="25.5" hidden="1" outlineLevel="1">
      <c r="A246" s="7"/>
      <c r="B246" s="17" t="s">
        <v>150</v>
      </c>
      <c r="C246" s="27" t="s">
        <v>151</v>
      </c>
      <c r="D246" s="16">
        <v>13</v>
      </c>
      <c r="E246" s="270"/>
      <c r="F246" s="16"/>
      <c r="G246" s="270">
        <f>SUM(D246:F246)</f>
        <v>13</v>
      </c>
      <c r="H246" s="270"/>
      <c r="I246" s="16"/>
      <c r="J246" s="270">
        <f>SUM(G246:I246)</f>
        <v>13</v>
      </c>
      <c r="K246" s="103"/>
      <c r="L246" s="2"/>
      <c r="M246" s="2"/>
      <c r="N246" s="2"/>
      <c r="O246" s="2"/>
      <c r="P246" s="2"/>
    </row>
    <row r="247" spans="1:16" s="11" customFormat="1" ht="25.5" hidden="1" outlineLevel="1">
      <c r="A247" s="7"/>
      <c r="B247" s="17" t="s">
        <v>148</v>
      </c>
      <c r="C247" s="27" t="s">
        <v>149</v>
      </c>
      <c r="D247" s="16">
        <f>58+168+21</f>
        <v>247</v>
      </c>
      <c r="E247" s="270"/>
      <c r="F247" s="16"/>
      <c r="G247" s="270">
        <f>SUM(D247:F247)</f>
        <v>247</v>
      </c>
      <c r="H247" s="270"/>
      <c r="I247" s="16"/>
      <c r="J247" s="270">
        <f>SUM(G247:I247)</f>
        <v>247</v>
      </c>
      <c r="K247" s="103"/>
      <c r="L247" s="2"/>
      <c r="M247" s="2"/>
      <c r="N247" s="2"/>
      <c r="O247" s="2"/>
      <c r="P247" s="2"/>
    </row>
    <row r="248" spans="1:16" s="11" customFormat="1" ht="38.25" hidden="1" outlineLevel="1">
      <c r="A248" s="7" t="s">
        <v>495</v>
      </c>
      <c r="B248" s="17"/>
      <c r="C248" s="27" t="s">
        <v>301</v>
      </c>
      <c r="D248" s="16">
        <f aca="true" t="shared" si="125" ref="D248:G250">D249</f>
        <v>67</v>
      </c>
      <c r="E248" s="270">
        <f t="shared" si="125"/>
        <v>0</v>
      </c>
      <c r="F248" s="16">
        <f t="shared" si="125"/>
        <v>0</v>
      </c>
      <c r="G248" s="270">
        <f t="shared" si="125"/>
        <v>67</v>
      </c>
      <c r="H248" s="270">
        <f aca="true" t="shared" si="126" ref="H248:J250">H249</f>
        <v>0</v>
      </c>
      <c r="I248" s="16">
        <f t="shared" si="126"/>
        <v>0</v>
      </c>
      <c r="J248" s="270">
        <f t="shared" si="126"/>
        <v>67</v>
      </c>
      <c r="K248" s="103"/>
      <c r="L248" s="2"/>
      <c r="M248" s="2"/>
      <c r="N248" s="2"/>
      <c r="O248" s="2"/>
      <c r="P248" s="2"/>
    </row>
    <row r="249" spans="1:16" s="11" customFormat="1" ht="25.5" hidden="1" outlineLevel="1">
      <c r="A249" s="7" t="s">
        <v>497</v>
      </c>
      <c r="B249" s="17"/>
      <c r="C249" s="27" t="s">
        <v>18</v>
      </c>
      <c r="D249" s="16">
        <f t="shared" si="125"/>
        <v>67</v>
      </c>
      <c r="E249" s="270">
        <f t="shared" si="125"/>
        <v>0</v>
      </c>
      <c r="F249" s="16">
        <f t="shared" si="125"/>
        <v>0</v>
      </c>
      <c r="G249" s="270">
        <f t="shared" si="125"/>
        <v>67</v>
      </c>
      <c r="H249" s="270">
        <f t="shared" si="126"/>
        <v>0</v>
      </c>
      <c r="I249" s="16">
        <f t="shared" si="126"/>
        <v>0</v>
      </c>
      <c r="J249" s="270">
        <f t="shared" si="126"/>
        <v>67</v>
      </c>
      <c r="K249" s="103"/>
      <c r="L249" s="2"/>
      <c r="M249" s="2"/>
      <c r="N249" s="2"/>
      <c r="O249" s="2"/>
      <c r="P249" s="2"/>
    </row>
    <row r="250" spans="1:16" s="11" customFormat="1" ht="38.25" hidden="1" outlineLevel="1">
      <c r="A250" s="7" t="s">
        <v>268</v>
      </c>
      <c r="B250" s="17"/>
      <c r="C250" s="27" t="s">
        <v>272</v>
      </c>
      <c r="D250" s="16">
        <f t="shared" si="125"/>
        <v>67</v>
      </c>
      <c r="E250" s="270">
        <f t="shared" si="125"/>
        <v>0</v>
      </c>
      <c r="F250" s="16">
        <f t="shared" si="125"/>
        <v>0</v>
      </c>
      <c r="G250" s="270">
        <f t="shared" si="125"/>
        <v>67</v>
      </c>
      <c r="H250" s="270">
        <f t="shared" si="126"/>
        <v>0</v>
      </c>
      <c r="I250" s="16">
        <f t="shared" si="126"/>
        <v>0</v>
      </c>
      <c r="J250" s="270">
        <f t="shared" si="126"/>
        <v>67</v>
      </c>
      <c r="K250" s="103"/>
      <c r="L250" s="2"/>
      <c r="M250" s="2"/>
      <c r="N250" s="2"/>
      <c r="O250" s="2"/>
      <c r="P250" s="2"/>
    </row>
    <row r="251" spans="1:16" s="11" customFormat="1" ht="25.5" hidden="1" outlineLevel="1">
      <c r="A251" s="7"/>
      <c r="B251" s="17" t="s">
        <v>148</v>
      </c>
      <c r="C251" s="27" t="s">
        <v>149</v>
      </c>
      <c r="D251" s="16">
        <v>67</v>
      </c>
      <c r="E251" s="270"/>
      <c r="F251" s="16"/>
      <c r="G251" s="270">
        <f>SUM(D251:F251)</f>
        <v>67</v>
      </c>
      <c r="H251" s="270"/>
      <c r="I251" s="16"/>
      <c r="J251" s="270">
        <f>SUM(G251:I251)</f>
        <v>67</v>
      </c>
      <c r="K251" s="103"/>
      <c r="L251" s="2"/>
      <c r="M251" s="2"/>
      <c r="N251" s="2"/>
      <c r="O251" s="2"/>
      <c r="P251" s="2"/>
    </row>
    <row r="252" spans="1:16" s="11" customFormat="1" ht="25.5" hidden="1" outlineLevel="1">
      <c r="A252" s="7" t="s">
        <v>47</v>
      </c>
      <c r="B252" s="17"/>
      <c r="C252" s="27" t="s">
        <v>48</v>
      </c>
      <c r="D252" s="16">
        <f aca="true" t="shared" si="127" ref="D252:J252">D253</f>
        <v>0</v>
      </c>
      <c r="E252" s="270">
        <f t="shared" si="127"/>
        <v>0</v>
      </c>
      <c r="F252" s="16">
        <f t="shared" si="127"/>
        <v>0</v>
      </c>
      <c r="G252" s="270">
        <f t="shared" si="127"/>
        <v>0</v>
      </c>
      <c r="H252" s="270">
        <f t="shared" si="127"/>
        <v>0</v>
      </c>
      <c r="I252" s="16">
        <f t="shared" si="127"/>
        <v>0</v>
      </c>
      <c r="J252" s="270">
        <f t="shared" si="127"/>
        <v>0</v>
      </c>
      <c r="K252" s="103"/>
      <c r="L252" s="2"/>
      <c r="M252" s="2"/>
      <c r="N252" s="2"/>
      <c r="O252" s="2"/>
      <c r="P252" s="2"/>
    </row>
    <row r="253" spans="1:16" s="11" customFormat="1" ht="51" hidden="1" outlineLevel="1">
      <c r="A253" s="7" t="s">
        <v>49</v>
      </c>
      <c r="B253" s="17"/>
      <c r="C253" s="27" t="s">
        <v>843</v>
      </c>
      <c r="D253" s="16">
        <f aca="true" t="shared" si="128" ref="D253:J253">D254+D256</f>
        <v>0</v>
      </c>
      <c r="E253" s="270">
        <f t="shared" si="128"/>
        <v>0</v>
      </c>
      <c r="F253" s="16">
        <f t="shared" si="128"/>
        <v>0</v>
      </c>
      <c r="G253" s="270">
        <f t="shared" si="128"/>
        <v>0</v>
      </c>
      <c r="H253" s="270">
        <f t="shared" si="128"/>
        <v>0</v>
      </c>
      <c r="I253" s="16">
        <f t="shared" si="128"/>
        <v>0</v>
      </c>
      <c r="J253" s="270">
        <f t="shared" si="128"/>
        <v>0</v>
      </c>
      <c r="K253" s="103"/>
      <c r="L253" s="2"/>
      <c r="M253" s="2"/>
      <c r="N253" s="2"/>
      <c r="O253" s="2"/>
      <c r="P253" s="2"/>
    </row>
    <row r="254" spans="1:16" s="19" customFormat="1" ht="51" hidden="1" outlineLevel="1">
      <c r="A254" s="7" t="s">
        <v>844</v>
      </c>
      <c r="B254" s="17"/>
      <c r="C254" s="27" t="s">
        <v>845</v>
      </c>
      <c r="D254" s="16">
        <f aca="true" t="shared" si="129" ref="D254:J254">D255</f>
        <v>0</v>
      </c>
      <c r="E254" s="270">
        <f t="shared" si="129"/>
        <v>0</v>
      </c>
      <c r="F254" s="16">
        <f t="shared" si="129"/>
        <v>0</v>
      </c>
      <c r="G254" s="270">
        <f t="shared" si="129"/>
        <v>0</v>
      </c>
      <c r="H254" s="270">
        <f t="shared" si="129"/>
        <v>0</v>
      </c>
      <c r="I254" s="16">
        <f t="shared" si="129"/>
        <v>0</v>
      </c>
      <c r="J254" s="270">
        <f t="shared" si="129"/>
        <v>0</v>
      </c>
      <c r="K254" s="103"/>
      <c r="L254" s="107"/>
      <c r="M254" s="107"/>
      <c r="N254" s="107"/>
      <c r="O254" s="107"/>
      <c r="P254" s="107"/>
    </row>
    <row r="255" spans="1:16" s="19" customFormat="1" ht="25.5" hidden="1" outlineLevel="1">
      <c r="A255" s="7"/>
      <c r="B255" s="17" t="s">
        <v>150</v>
      </c>
      <c r="C255" s="27" t="s">
        <v>151</v>
      </c>
      <c r="D255" s="16">
        <f>29.4-29.4</f>
        <v>0</v>
      </c>
      <c r="E255" s="270"/>
      <c r="F255" s="16"/>
      <c r="G255" s="270">
        <f>SUM(D255:F255)</f>
        <v>0</v>
      </c>
      <c r="H255" s="270"/>
      <c r="I255" s="16"/>
      <c r="J255" s="270">
        <f>SUM(G255:I255)</f>
        <v>0</v>
      </c>
      <c r="K255" s="103"/>
      <c r="L255" s="107"/>
      <c r="M255" s="107"/>
      <c r="N255" s="107"/>
      <c r="O255" s="107"/>
      <c r="P255" s="107"/>
    </row>
    <row r="256" spans="1:16" s="19" customFormat="1" ht="51" hidden="1" outlineLevel="1">
      <c r="A256" s="7" t="s">
        <v>846</v>
      </c>
      <c r="B256" s="17"/>
      <c r="C256" s="27" t="s">
        <v>847</v>
      </c>
      <c r="D256" s="16">
        <f aca="true" t="shared" si="130" ref="D256:J256">D257</f>
        <v>0</v>
      </c>
      <c r="E256" s="270">
        <f t="shared" si="130"/>
        <v>0</v>
      </c>
      <c r="F256" s="16">
        <f t="shared" si="130"/>
        <v>0</v>
      </c>
      <c r="G256" s="270">
        <f t="shared" si="130"/>
        <v>0</v>
      </c>
      <c r="H256" s="270">
        <f t="shared" si="130"/>
        <v>0</v>
      </c>
      <c r="I256" s="16">
        <f t="shared" si="130"/>
        <v>0</v>
      </c>
      <c r="J256" s="270">
        <f t="shared" si="130"/>
        <v>0</v>
      </c>
      <c r="K256" s="103"/>
      <c r="L256" s="107"/>
      <c r="M256" s="107"/>
      <c r="N256" s="107"/>
      <c r="O256" s="107"/>
      <c r="P256" s="107"/>
    </row>
    <row r="257" spans="1:16" s="19" customFormat="1" ht="51" hidden="1" outlineLevel="1">
      <c r="A257" s="7"/>
      <c r="B257" s="17" t="s">
        <v>340</v>
      </c>
      <c r="C257" s="27" t="s">
        <v>341</v>
      </c>
      <c r="D257" s="16">
        <f>23.3-23.3</f>
        <v>0</v>
      </c>
      <c r="E257" s="270"/>
      <c r="F257" s="16"/>
      <c r="G257" s="270">
        <f>SUM(D257:F257)</f>
        <v>0</v>
      </c>
      <c r="H257" s="270"/>
      <c r="I257" s="16"/>
      <c r="J257" s="270">
        <f>SUM(G257:I257)</f>
        <v>0</v>
      </c>
      <c r="K257" s="103"/>
      <c r="L257" s="107"/>
      <c r="M257" s="107"/>
      <c r="N257" s="107"/>
      <c r="O257" s="107"/>
      <c r="P257" s="107"/>
    </row>
    <row r="258" spans="1:16" s="24" customFormat="1" ht="25.5" hidden="1" outlineLevel="1">
      <c r="A258" s="22" t="s">
        <v>498</v>
      </c>
      <c r="B258" s="23"/>
      <c r="C258" s="109" t="s">
        <v>302</v>
      </c>
      <c r="D258" s="14">
        <f aca="true" t="shared" si="131" ref="D258:J258">D259+D280+D306</f>
        <v>3271.2</v>
      </c>
      <c r="E258" s="268">
        <f t="shared" si="131"/>
        <v>0</v>
      </c>
      <c r="F258" s="14">
        <f t="shared" si="131"/>
        <v>0</v>
      </c>
      <c r="G258" s="268">
        <f t="shared" si="131"/>
        <v>3271.2</v>
      </c>
      <c r="H258" s="268">
        <f t="shared" si="131"/>
        <v>0</v>
      </c>
      <c r="I258" s="14">
        <f t="shared" si="131"/>
        <v>0</v>
      </c>
      <c r="J258" s="268">
        <f t="shared" si="131"/>
        <v>3271.2</v>
      </c>
      <c r="K258" s="103" t="s">
        <v>468</v>
      </c>
      <c r="L258" s="123"/>
      <c r="M258" s="210">
        <f>D261+D266+D269+D274+D288+D294+D308+D286</f>
        <v>3207</v>
      </c>
      <c r="N258" s="120"/>
      <c r="O258" s="120"/>
      <c r="P258" s="120"/>
    </row>
    <row r="259" spans="1:13" ht="25.5" hidden="1" outlineLevel="1">
      <c r="A259" s="20" t="s">
        <v>499</v>
      </c>
      <c r="B259" s="8"/>
      <c r="C259" s="28" t="s">
        <v>303</v>
      </c>
      <c r="D259" s="16">
        <f aca="true" t="shared" si="132" ref="D259:J259">D260+D263+D268</f>
        <v>341</v>
      </c>
      <c r="E259" s="270">
        <f t="shared" si="132"/>
        <v>0</v>
      </c>
      <c r="F259" s="16">
        <f t="shared" si="132"/>
        <v>0</v>
      </c>
      <c r="G259" s="270">
        <f t="shared" si="132"/>
        <v>341</v>
      </c>
      <c r="H259" s="270">
        <f t="shared" si="132"/>
        <v>0</v>
      </c>
      <c r="I259" s="16">
        <f t="shared" si="132"/>
        <v>0</v>
      </c>
      <c r="J259" s="270">
        <f t="shared" si="132"/>
        <v>341</v>
      </c>
      <c r="K259" s="206" t="s">
        <v>346</v>
      </c>
      <c r="L259" s="207"/>
      <c r="M259" s="211">
        <f>D299+D304</f>
        <v>64.2</v>
      </c>
    </row>
    <row r="260" spans="1:13" ht="25.5" hidden="1" outlineLevel="1">
      <c r="A260" s="20" t="s">
        <v>500</v>
      </c>
      <c r="B260" s="8"/>
      <c r="C260" s="28" t="s">
        <v>0</v>
      </c>
      <c r="D260" s="16">
        <f aca="true" t="shared" si="133" ref="D260:G261">D261</f>
        <v>20</v>
      </c>
      <c r="E260" s="270">
        <f t="shared" si="133"/>
        <v>0</v>
      </c>
      <c r="F260" s="16">
        <f t="shared" si="133"/>
        <v>0</v>
      </c>
      <c r="G260" s="270">
        <f t="shared" si="133"/>
        <v>20</v>
      </c>
      <c r="H260" s="270">
        <f aca="true" t="shared" si="134" ref="H260:J261">H261</f>
        <v>0</v>
      </c>
      <c r="I260" s="16">
        <f t="shared" si="134"/>
        <v>0</v>
      </c>
      <c r="J260" s="270">
        <f t="shared" si="134"/>
        <v>20</v>
      </c>
      <c r="K260" s="209" t="s">
        <v>312</v>
      </c>
      <c r="L260" s="2"/>
      <c r="M260" s="122">
        <f>SUM(M258:M259)</f>
        <v>3271.2</v>
      </c>
    </row>
    <row r="261" spans="1:10" ht="25.5" hidden="1" outlineLevel="1">
      <c r="A261" s="20" t="s">
        <v>789</v>
      </c>
      <c r="B261" s="8"/>
      <c r="C261" s="28" t="s">
        <v>304</v>
      </c>
      <c r="D261" s="16">
        <f t="shared" si="133"/>
        <v>20</v>
      </c>
      <c r="E261" s="270">
        <f t="shared" si="133"/>
        <v>0</v>
      </c>
      <c r="F261" s="16">
        <f t="shared" si="133"/>
        <v>0</v>
      </c>
      <c r="G261" s="270">
        <f t="shared" si="133"/>
        <v>20</v>
      </c>
      <c r="H261" s="270">
        <f t="shared" si="134"/>
        <v>0</v>
      </c>
      <c r="I261" s="16">
        <f t="shared" si="134"/>
        <v>0</v>
      </c>
      <c r="J261" s="270">
        <f t="shared" si="134"/>
        <v>20</v>
      </c>
    </row>
    <row r="262" spans="1:10" ht="25.5" hidden="1" outlineLevel="1">
      <c r="A262" s="20"/>
      <c r="B262" s="17" t="s">
        <v>150</v>
      </c>
      <c r="C262" s="27" t="s">
        <v>151</v>
      </c>
      <c r="D262" s="16">
        <v>20</v>
      </c>
      <c r="E262" s="270"/>
      <c r="F262" s="16"/>
      <c r="G262" s="270">
        <f>SUM(D262:F262)</f>
        <v>20</v>
      </c>
      <c r="H262" s="270"/>
      <c r="I262" s="16"/>
      <c r="J262" s="270">
        <f>SUM(G262:I262)</f>
        <v>20</v>
      </c>
    </row>
    <row r="263" spans="1:10" ht="38.25" hidden="1" outlineLevel="1">
      <c r="A263" s="20" t="s">
        <v>501</v>
      </c>
      <c r="B263" s="8"/>
      <c r="C263" s="28" t="s">
        <v>1</v>
      </c>
      <c r="D263" s="16">
        <f aca="true" t="shared" si="135" ref="D263:J263">D264+D266</f>
        <v>20</v>
      </c>
      <c r="E263" s="270">
        <f t="shared" si="135"/>
        <v>0</v>
      </c>
      <c r="F263" s="16">
        <f t="shared" si="135"/>
        <v>0</v>
      </c>
      <c r="G263" s="270">
        <f t="shared" si="135"/>
        <v>20</v>
      </c>
      <c r="H263" s="270">
        <f t="shared" si="135"/>
        <v>0</v>
      </c>
      <c r="I263" s="16">
        <f t="shared" si="135"/>
        <v>0</v>
      </c>
      <c r="J263" s="270">
        <f t="shared" si="135"/>
        <v>20</v>
      </c>
    </row>
    <row r="264" spans="1:10" ht="25.5" hidden="1" outlineLevel="1">
      <c r="A264" s="20" t="s">
        <v>790</v>
      </c>
      <c r="B264" s="8"/>
      <c r="C264" s="28" t="s">
        <v>305</v>
      </c>
      <c r="D264" s="16">
        <f aca="true" t="shared" si="136" ref="D264:J264">D265</f>
        <v>0</v>
      </c>
      <c r="E264" s="270">
        <f t="shared" si="136"/>
        <v>0</v>
      </c>
      <c r="F264" s="16">
        <f t="shared" si="136"/>
        <v>0</v>
      </c>
      <c r="G264" s="270">
        <f t="shared" si="136"/>
        <v>0</v>
      </c>
      <c r="H264" s="270">
        <f t="shared" si="136"/>
        <v>0</v>
      </c>
      <c r="I264" s="16">
        <f t="shared" si="136"/>
        <v>0</v>
      </c>
      <c r="J264" s="270">
        <f t="shared" si="136"/>
        <v>0</v>
      </c>
    </row>
    <row r="265" spans="1:10" ht="25.5" hidden="1" outlineLevel="1">
      <c r="A265" s="20"/>
      <c r="B265" s="17" t="s">
        <v>150</v>
      </c>
      <c r="C265" s="27" t="s">
        <v>151</v>
      </c>
      <c r="D265" s="16"/>
      <c r="E265" s="270"/>
      <c r="F265" s="16"/>
      <c r="G265" s="270">
        <f>SUM(D265:F265)</f>
        <v>0</v>
      </c>
      <c r="H265" s="270"/>
      <c r="I265" s="16"/>
      <c r="J265" s="270">
        <f>SUM(G265:I265)</f>
        <v>0</v>
      </c>
    </row>
    <row r="266" spans="1:10" ht="25.5" hidden="1" outlineLevel="1">
      <c r="A266" s="20" t="s">
        <v>791</v>
      </c>
      <c r="B266" s="8"/>
      <c r="C266" s="28" t="s">
        <v>306</v>
      </c>
      <c r="D266" s="16">
        <f aca="true" t="shared" si="137" ref="D266:J266">D267</f>
        <v>20</v>
      </c>
      <c r="E266" s="270">
        <f t="shared" si="137"/>
        <v>0</v>
      </c>
      <c r="F266" s="16">
        <f t="shared" si="137"/>
        <v>0</v>
      </c>
      <c r="G266" s="270">
        <f t="shared" si="137"/>
        <v>20</v>
      </c>
      <c r="H266" s="270">
        <f t="shared" si="137"/>
        <v>0</v>
      </c>
      <c r="I266" s="16">
        <f t="shared" si="137"/>
        <v>0</v>
      </c>
      <c r="J266" s="270">
        <f t="shared" si="137"/>
        <v>20</v>
      </c>
    </row>
    <row r="267" spans="1:10" ht="25.5" hidden="1" outlineLevel="1">
      <c r="A267" s="20"/>
      <c r="B267" s="17" t="s">
        <v>150</v>
      </c>
      <c r="C267" s="27" t="s">
        <v>151</v>
      </c>
      <c r="D267" s="16">
        <v>20</v>
      </c>
      <c r="E267" s="270"/>
      <c r="F267" s="16"/>
      <c r="G267" s="270">
        <f>SUM(D267:F267)</f>
        <v>20</v>
      </c>
      <c r="H267" s="270"/>
      <c r="I267" s="16"/>
      <c r="J267" s="270">
        <f>SUM(G267:I267)</f>
        <v>20</v>
      </c>
    </row>
    <row r="268" spans="1:10" ht="25.5" hidden="1" outlineLevel="1">
      <c r="A268" s="20" t="s">
        <v>2</v>
      </c>
      <c r="B268" s="8"/>
      <c r="C268" s="28" t="s">
        <v>3</v>
      </c>
      <c r="D268" s="16">
        <f aca="true" t="shared" si="138" ref="D268:J268">D269+D274+D276+D278</f>
        <v>301</v>
      </c>
      <c r="E268" s="270">
        <f t="shared" si="138"/>
        <v>0</v>
      </c>
      <c r="F268" s="16">
        <f t="shared" si="138"/>
        <v>0</v>
      </c>
      <c r="G268" s="270">
        <f t="shared" si="138"/>
        <v>301</v>
      </c>
      <c r="H268" s="270">
        <f t="shared" si="138"/>
        <v>0</v>
      </c>
      <c r="I268" s="16">
        <f t="shared" si="138"/>
        <v>0</v>
      </c>
      <c r="J268" s="270">
        <f t="shared" si="138"/>
        <v>301</v>
      </c>
    </row>
    <row r="269" spans="1:10" ht="51" hidden="1" outlineLevel="1">
      <c r="A269" s="20" t="s">
        <v>792</v>
      </c>
      <c r="B269" s="8"/>
      <c r="C269" s="28" t="s">
        <v>313</v>
      </c>
      <c r="D269" s="16">
        <f aca="true" t="shared" si="139" ref="D269:J269">D270+D272</f>
        <v>250</v>
      </c>
      <c r="E269" s="270">
        <f t="shared" si="139"/>
        <v>0</v>
      </c>
      <c r="F269" s="16">
        <f t="shared" si="139"/>
        <v>0</v>
      </c>
      <c r="G269" s="270">
        <f t="shared" si="139"/>
        <v>250</v>
      </c>
      <c r="H269" s="270">
        <f t="shared" si="139"/>
        <v>0</v>
      </c>
      <c r="I269" s="16">
        <f t="shared" si="139"/>
        <v>0</v>
      </c>
      <c r="J269" s="270">
        <f t="shared" si="139"/>
        <v>250</v>
      </c>
    </row>
    <row r="270" spans="1:16" s="85" customFormat="1" ht="76.5" hidden="1" outlineLevel="1">
      <c r="A270" s="20" t="s">
        <v>793</v>
      </c>
      <c r="B270" s="8"/>
      <c r="C270" s="28" t="s">
        <v>4</v>
      </c>
      <c r="D270" s="16">
        <f aca="true" t="shared" si="140" ref="D270:J270">D271</f>
        <v>250</v>
      </c>
      <c r="E270" s="270">
        <f t="shared" si="140"/>
        <v>0</v>
      </c>
      <c r="F270" s="16">
        <f t="shared" si="140"/>
        <v>0</v>
      </c>
      <c r="G270" s="270">
        <f t="shared" si="140"/>
        <v>250</v>
      </c>
      <c r="H270" s="270">
        <f t="shared" si="140"/>
        <v>0</v>
      </c>
      <c r="I270" s="16">
        <f t="shared" si="140"/>
        <v>0</v>
      </c>
      <c r="J270" s="270">
        <f t="shared" si="140"/>
        <v>250</v>
      </c>
      <c r="K270" s="209" t="s">
        <v>860</v>
      </c>
      <c r="L270" s="3"/>
      <c r="M270" s="3"/>
      <c r="N270" s="3"/>
      <c r="O270" s="3"/>
      <c r="P270" s="3"/>
    </row>
    <row r="271" spans="1:10" ht="12.75" hidden="1" outlineLevel="1">
      <c r="A271" s="20"/>
      <c r="B271" s="17" t="s">
        <v>560</v>
      </c>
      <c r="C271" s="27" t="s">
        <v>561</v>
      </c>
      <c r="D271" s="16">
        <v>250</v>
      </c>
      <c r="E271" s="270"/>
      <c r="F271" s="16"/>
      <c r="G271" s="270">
        <f>SUM(D271:F271)</f>
        <v>250</v>
      </c>
      <c r="H271" s="270"/>
      <c r="I271" s="16"/>
      <c r="J271" s="270">
        <f>SUM(G271:I271)</f>
        <v>250</v>
      </c>
    </row>
    <row r="272" spans="1:10" ht="63.75" hidden="1" outlineLevel="1">
      <c r="A272" s="20" t="s">
        <v>794</v>
      </c>
      <c r="B272" s="8"/>
      <c r="C272" s="28" t="s">
        <v>568</v>
      </c>
      <c r="D272" s="16">
        <f aca="true" t="shared" si="141" ref="D272:J272">D273</f>
        <v>0</v>
      </c>
      <c r="E272" s="270">
        <f t="shared" si="141"/>
        <v>0</v>
      </c>
      <c r="F272" s="16">
        <f t="shared" si="141"/>
        <v>0</v>
      </c>
      <c r="G272" s="270">
        <f t="shared" si="141"/>
        <v>0</v>
      </c>
      <c r="H272" s="270">
        <f t="shared" si="141"/>
        <v>0</v>
      </c>
      <c r="I272" s="16">
        <f t="shared" si="141"/>
        <v>0</v>
      </c>
      <c r="J272" s="270">
        <f t="shared" si="141"/>
        <v>0</v>
      </c>
    </row>
    <row r="273" spans="1:10" ht="12.75" hidden="1" outlineLevel="1">
      <c r="A273" s="20"/>
      <c r="B273" s="17" t="s">
        <v>560</v>
      </c>
      <c r="C273" s="27" t="s">
        <v>561</v>
      </c>
      <c r="D273" s="16"/>
      <c r="E273" s="270"/>
      <c r="F273" s="16"/>
      <c r="G273" s="270">
        <f>SUM(D273:F273)</f>
        <v>0</v>
      </c>
      <c r="H273" s="270"/>
      <c r="I273" s="16"/>
      <c r="J273" s="270">
        <f>SUM(G273:I273)</f>
        <v>0</v>
      </c>
    </row>
    <row r="274" spans="1:16" s="85" customFormat="1" ht="76.5" hidden="1" outlineLevel="1">
      <c r="A274" s="20" t="s">
        <v>269</v>
      </c>
      <c r="B274" s="17"/>
      <c r="C274" s="27" t="s">
        <v>481</v>
      </c>
      <c r="D274" s="16">
        <f aca="true" t="shared" si="142" ref="D274:J274">D275</f>
        <v>51</v>
      </c>
      <c r="E274" s="270">
        <f t="shared" si="142"/>
        <v>0</v>
      </c>
      <c r="F274" s="16">
        <f t="shared" si="142"/>
        <v>0</v>
      </c>
      <c r="G274" s="270">
        <f t="shared" si="142"/>
        <v>51</v>
      </c>
      <c r="H274" s="270">
        <f t="shared" si="142"/>
        <v>0</v>
      </c>
      <c r="I274" s="16">
        <f t="shared" si="142"/>
        <v>0</v>
      </c>
      <c r="J274" s="270">
        <f t="shared" si="142"/>
        <v>51</v>
      </c>
      <c r="K274" s="209" t="s">
        <v>860</v>
      </c>
      <c r="L274" s="3"/>
      <c r="M274" s="3"/>
      <c r="N274" s="3"/>
      <c r="O274" s="3"/>
      <c r="P274" s="3"/>
    </row>
    <row r="275" spans="1:10" ht="12.75" hidden="1" outlineLevel="1">
      <c r="A275" s="20"/>
      <c r="B275" s="17" t="s">
        <v>560</v>
      </c>
      <c r="C275" s="27" t="s">
        <v>561</v>
      </c>
      <c r="D275" s="16">
        <v>51</v>
      </c>
      <c r="E275" s="270"/>
      <c r="F275" s="16"/>
      <c r="G275" s="270">
        <f>SUM(D275:F275)</f>
        <v>51</v>
      </c>
      <c r="H275" s="270"/>
      <c r="I275" s="16"/>
      <c r="J275" s="270">
        <f>SUM(G275:I275)</f>
        <v>51</v>
      </c>
    </row>
    <row r="276" spans="1:16" s="31" customFormat="1" ht="25.5" hidden="1" outlineLevel="1">
      <c r="A276" s="29" t="s">
        <v>323</v>
      </c>
      <c r="B276" s="30"/>
      <c r="C276" s="114" t="s">
        <v>633</v>
      </c>
      <c r="D276" s="231">
        <f aca="true" t="shared" si="143" ref="D276:J276">D277</f>
        <v>0</v>
      </c>
      <c r="E276" s="273">
        <f t="shared" si="143"/>
        <v>0</v>
      </c>
      <c r="F276" s="231">
        <f t="shared" si="143"/>
        <v>0</v>
      </c>
      <c r="G276" s="273">
        <f t="shared" si="143"/>
        <v>0</v>
      </c>
      <c r="H276" s="273">
        <f t="shared" si="143"/>
        <v>0</v>
      </c>
      <c r="I276" s="231">
        <f t="shared" si="143"/>
        <v>0</v>
      </c>
      <c r="J276" s="273">
        <f t="shared" si="143"/>
        <v>0</v>
      </c>
      <c r="K276" s="103" t="s">
        <v>634</v>
      </c>
      <c r="L276" s="108"/>
      <c r="M276" s="108"/>
      <c r="N276" s="108"/>
      <c r="O276" s="108"/>
      <c r="P276" s="108"/>
    </row>
    <row r="277" spans="1:10" ht="12.75" hidden="1" outlineLevel="1">
      <c r="A277" s="20"/>
      <c r="B277" s="17" t="s">
        <v>560</v>
      </c>
      <c r="C277" s="27" t="s">
        <v>561</v>
      </c>
      <c r="D277" s="16"/>
      <c r="E277" s="270"/>
      <c r="F277" s="16"/>
      <c r="G277" s="270">
        <f>SUM(D277:F277)</f>
        <v>0</v>
      </c>
      <c r="H277" s="270"/>
      <c r="I277" s="16"/>
      <c r="J277" s="270">
        <f>SUM(G277:I277)</f>
        <v>0</v>
      </c>
    </row>
    <row r="278" spans="1:16" s="31" customFormat="1" ht="25.5" hidden="1" outlineLevel="1">
      <c r="A278" s="29" t="s">
        <v>336</v>
      </c>
      <c r="B278" s="30"/>
      <c r="C278" s="114" t="s">
        <v>633</v>
      </c>
      <c r="D278" s="231">
        <f aca="true" t="shared" si="144" ref="D278:J278">D279</f>
        <v>0</v>
      </c>
      <c r="E278" s="273">
        <f t="shared" si="144"/>
        <v>0</v>
      </c>
      <c r="F278" s="231">
        <f t="shared" si="144"/>
        <v>0</v>
      </c>
      <c r="G278" s="273">
        <f t="shared" si="144"/>
        <v>0</v>
      </c>
      <c r="H278" s="273">
        <f t="shared" si="144"/>
        <v>0</v>
      </c>
      <c r="I278" s="231">
        <f t="shared" si="144"/>
        <v>0</v>
      </c>
      <c r="J278" s="273">
        <f t="shared" si="144"/>
        <v>0</v>
      </c>
      <c r="K278" s="103" t="s">
        <v>635</v>
      </c>
      <c r="L278" s="108"/>
      <c r="M278" s="108"/>
      <c r="N278" s="108"/>
      <c r="O278" s="108"/>
      <c r="P278" s="108"/>
    </row>
    <row r="279" spans="1:10" ht="12.75" hidden="1" outlineLevel="1">
      <c r="A279" s="20"/>
      <c r="B279" s="17" t="s">
        <v>560</v>
      </c>
      <c r="C279" s="27" t="s">
        <v>561</v>
      </c>
      <c r="D279" s="16"/>
      <c r="E279" s="270"/>
      <c r="F279" s="16"/>
      <c r="G279" s="270">
        <f>SUM(D279:F279)</f>
        <v>0</v>
      </c>
      <c r="H279" s="270"/>
      <c r="I279" s="16"/>
      <c r="J279" s="270">
        <f>SUM(G279:I279)</f>
        <v>0</v>
      </c>
    </row>
    <row r="280" spans="1:10" ht="25.5" hidden="1" outlineLevel="1">
      <c r="A280" s="20" t="s">
        <v>806</v>
      </c>
      <c r="B280" s="8"/>
      <c r="C280" s="28" t="s">
        <v>314</v>
      </c>
      <c r="D280" s="16">
        <f aca="true" t="shared" si="145" ref="D280:J280">D281+D296+D303</f>
        <v>361.2</v>
      </c>
      <c r="E280" s="270">
        <f t="shared" si="145"/>
        <v>0</v>
      </c>
      <c r="F280" s="16">
        <f t="shared" si="145"/>
        <v>0</v>
      </c>
      <c r="G280" s="270">
        <f t="shared" si="145"/>
        <v>361.2</v>
      </c>
      <c r="H280" s="270">
        <f t="shared" si="145"/>
        <v>0</v>
      </c>
      <c r="I280" s="16">
        <f t="shared" si="145"/>
        <v>0</v>
      </c>
      <c r="J280" s="270">
        <f t="shared" si="145"/>
        <v>361.2</v>
      </c>
    </row>
    <row r="281" spans="1:10" ht="25.5" hidden="1" outlineLevel="1">
      <c r="A281" s="20" t="s">
        <v>807</v>
      </c>
      <c r="B281" s="8"/>
      <c r="C281" s="28" t="s">
        <v>808</v>
      </c>
      <c r="D281" s="16">
        <f aca="true" t="shared" si="146" ref="D281:J281">D282+D284+D286+D288+D290+D292+D294</f>
        <v>297</v>
      </c>
      <c r="E281" s="270">
        <f t="shared" si="146"/>
        <v>0</v>
      </c>
      <c r="F281" s="16">
        <f t="shared" si="146"/>
        <v>0</v>
      </c>
      <c r="G281" s="270">
        <f t="shared" si="146"/>
        <v>297</v>
      </c>
      <c r="H281" s="270">
        <f t="shared" si="146"/>
        <v>0</v>
      </c>
      <c r="I281" s="16">
        <f t="shared" si="146"/>
        <v>0</v>
      </c>
      <c r="J281" s="270">
        <f t="shared" si="146"/>
        <v>297</v>
      </c>
    </row>
    <row r="282" spans="1:10" ht="38.25" hidden="1" outlineLevel="1">
      <c r="A282" s="20" t="s">
        <v>795</v>
      </c>
      <c r="B282" s="8"/>
      <c r="C282" s="28" t="s">
        <v>315</v>
      </c>
      <c r="D282" s="16">
        <f aca="true" t="shared" si="147" ref="D282:J282">D283</f>
        <v>0</v>
      </c>
      <c r="E282" s="270">
        <f t="shared" si="147"/>
        <v>0</v>
      </c>
      <c r="F282" s="16">
        <f t="shared" si="147"/>
        <v>0</v>
      </c>
      <c r="G282" s="270">
        <f t="shared" si="147"/>
        <v>0</v>
      </c>
      <c r="H282" s="270">
        <f t="shared" si="147"/>
        <v>0</v>
      </c>
      <c r="I282" s="16">
        <f t="shared" si="147"/>
        <v>0</v>
      </c>
      <c r="J282" s="270">
        <f t="shared" si="147"/>
        <v>0</v>
      </c>
    </row>
    <row r="283" spans="1:10" ht="12.75" hidden="1" outlineLevel="1">
      <c r="A283" s="20"/>
      <c r="B283" s="17" t="s">
        <v>560</v>
      </c>
      <c r="C283" s="27" t="s">
        <v>561</v>
      </c>
      <c r="D283" s="16"/>
      <c r="E283" s="270"/>
      <c r="F283" s="16"/>
      <c r="G283" s="270">
        <f>SUM(D283:F283)</f>
        <v>0</v>
      </c>
      <c r="H283" s="270"/>
      <c r="I283" s="16"/>
      <c r="J283" s="270">
        <f>SUM(G283:I283)</f>
        <v>0</v>
      </c>
    </row>
    <row r="284" spans="1:10" ht="38.25" hidden="1" outlineLevel="1">
      <c r="A284" s="20" t="s">
        <v>796</v>
      </c>
      <c r="B284" s="8"/>
      <c r="C284" s="28" t="s">
        <v>316</v>
      </c>
      <c r="D284" s="16">
        <f aca="true" t="shared" si="148" ref="D284:J284">D285</f>
        <v>0</v>
      </c>
      <c r="E284" s="270">
        <f t="shared" si="148"/>
        <v>0</v>
      </c>
      <c r="F284" s="16">
        <f t="shared" si="148"/>
        <v>0</v>
      </c>
      <c r="G284" s="270">
        <f t="shared" si="148"/>
        <v>0</v>
      </c>
      <c r="H284" s="270">
        <f t="shared" si="148"/>
        <v>0</v>
      </c>
      <c r="I284" s="16">
        <f t="shared" si="148"/>
        <v>0</v>
      </c>
      <c r="J284" s="270">
        <f t="shared" si="148"/>
        <v>0</v>
      </c>
    </row>
    <row r="285" spans="1:10" ht="12.75" hidden="1" outlineLevel="1">
      <c r="A285" s="20"/>
      <c r="B285" s="17" t="s">
        <v>560</v>
      </c>
      <c r="C285" s="27" t="s">
        <v>561</v>
      </c>
      <c r="D285" s="16"/>
      <c r="E285" s="270"/>
      <c r="F285" s="16"/>
      <c r="G285" s="270">
        <f>SUM(D285:F285)</f>
        <v>0</v>
      </c>
      <c r="H285" s="270"/>
      <c r="I285" s="16"/>
      <c r="J285" s="270">
        <f>SUM(G285:I285)</f>
        <v>0</v>
      </c>
    </row>
    <row r="286" spans="1:10" ht="51" hidden="1" outlineLevel="1">
      <c r="A286" s="20" t="s">
        <v>797</v>
      </c>
      <c r="B286" s="8"/>
      <c r="C286" s="28" t="s">
        <v>317</v>
      </c>
      <c r="D286" s="16">
        <f aca="true" t="shared" si="149" ref="D286:J286">D287</f>
        <v>47</v>
      </c>
      <c r="E286" s="270">
        <f t="shared" si="149"/>
        <v>0</v>
      </c>
      <c r="F286" s="16">
        <f t="shared" si="149"/>
        <v>0</v>
      </c>
      <c r="G286" s="270">
        <f t="shared" si="149"/>
        <v>47</v>
      </c>
      <c r="H286" s="270">
        <f t="shared" si="149"/>
        <v>0</v>
      </c>
      <c r="I286" s="16">
        <f t="shared" si="149"/>
        <v>0</v>
      </c>
      <c r="J286" s="270">
        <f t="shared" si="149"/>
        <v>47</v>
      </c>
    </row>
    <row r="287" spans="1:10" ht="25.5" hidden="1" outlineLevel="1">
      <c r="A287" s="20"/>
      <c r="B287" s="17" t="s">
        <v>150</v>
      </c>
      <c r="C287" s="27" t="s">
        <v>151</v>
      </c>
      <c r="D287" s="16">
        <v>47</v>
      </c>
      <c r="E287" s="270"/>
      <c r="F287" s="16"/>
      <c r="G287" s="270">
        <f>SUM(D287:F287)</f>
        <v>47</v>
      </c>
      <c r="H287" s="270"/>
      <c r="I287" s="16"/>
      <c r="J287" s="270">
        <f>SUM(G287:I287)</f>
        <v>47</v>
      </c>
    </row>
    <row r="288" spans="1:10" ht="25.5" hidden="1" outlineLevel="1">
      <c r="A288" s="20" t="s">
        <v>798</v>
      </c>
      <c r="B288" s="8"/>
      <c r="C288" s="28" t="s">
        <v>318</v>
      </c>
      <c r="D288" s="16">
        <f aca="true" t="shared" si="150" ref="D288:J288">D289</f>
        <v>20</v>
      </c>
      <c r="E288" s="270">
        <f t="shared" si="150"/>
        <v>0</v>
      </c>
      <c r="F288" s="16">
        <f t="shared" si="150"/>
        <v>0</v>
      </c>
      <c r="G288" s="270">
        <f t="shared" si="150"/>
        <v>20</v>
      </c>
      <c r="H288" s="270">
        <f t="shared" si="150"/>
        <v>0</v>
      </c>
      <c r="I288" s="16">
        <f t="shared" si="150"/>
        <v>0</v>
      </c>
      <c r="J288" s="270">
        <f t="shared" si="150"/>
        <v>20</v>
      </c>
    </row>
    <row r="289" spans="1:10" ht="25.5" hidden="1" outlineLevel="1">
      <c r="A289" s="20"/>
      <c r="B289" s="17" t="s">
        <v>150</v>
      </c>
      <c r="C289" s="27" t="s">
        <v>151</v>
      </c>
      <c r="D289" s="16">
        <v>20</v>
      </c>
      <c r="E289" s="270"/>
      <c r="F289" s="16"/>
      <c r="G289" s="270">
        <f>SUM(D289:F289)</f>
        <v>20</v>
      </c>
      <c r="H289" s="270"/>
      <c r="I289" s="16"/>
      <c r="J289" s="270">
        <f>SUM(G289:I289)</f>
        <v>20</v>
      </c>
    </row>
    <row r="290" spans="1:10" ht="12.75" hidden="1" outlineLevel="1">
      <c r="A290" s="20" t="s">
        <v>326</v>
      </c>
      <c r="B290" s="17"/>
      <c r="C290" s="27" t="s">
        <v>327</v>
      </c>
      <c r="D290" s="16">
        <f aca="true" t="shared" si="151" ref="D290:J290">D291</f>
        <v>0</v>
      </c>
      <c r="E290" s="270">
        <f t="shared" si="151"/>
        <v>0</v>
      </c>
      <c r="F290" s="16">
        <f t="shared" si="151"/>
        <v>0</v>
      </c>
      <c r="G290" s="270">
        <f t="shared" si="151"/>
        <v>0</v>
      </c>
      <c r="H290" s="270">
        <f t="shared" si="151"/>
        <v>0</v>
      </c>
      <c r="I290" s="16">
        <f t="shared" si="151"/>
        <v>0</v>
      </c>
      <c r="J290" s="270">
        <f t="shared" si="151"/>
        <v>0</v>
      </c>
    </row>
    <row r="291" spans="1:10" ht="12.75" hidden="1" outlineLevel="1">
      <c r="A291" s="20"/>
      <c r="B291" s="17" t="s">
        <v>560</v>
      </c>
      <c r="C291" s="27" t="s">
        <v>561</v>
      </c>
      <c r="D291" s="16"/>
      <c r="E291" s="270"/>
      <c r="F291" s="16"/>
      <c r="G291" s="270">
        <f>SUM(D291:F291)</f>
        <v>0</v>
      </c>
      <c r="H291" s="270"/>
      <c r="I291" s="16"/>
      <c r="J291" s="270">
        <f>SUM(G291:I291)</f>
        <v>0</v>
      </c>
    </row>
    <row r="292" spans="1:10" ht="12.75" hidden="1" outlineLevel="1">
      <c r="A292" s="20" t="s">
        <v>325</v>
      </c>
      <c r="B292" s="17"/>
      <c r="C292" s="27" t="s">
        <v>270</v>
      </c>
      <c r="D292" s="16">
        <f aca="true" t="shared" si="152" ref="D292:J292">D293</f>
        <v>0</v>
      </c>
      <c r="E292" s="270">
        <f t="shared" si="152"/>
        <v>0</v>
      </c>
      <c r="F292" s="16">
        <f t="shared" si="152"/>
        <v>0</v>
      </c>
      <c r="G292" s="270">
        <f t="shared" si="152"/>
        <v>0</v>
      </c>
      <c r="H292" s="270">
        <f t="shared" si="152"/>
        <v>0</v>
      </c>
      <c r="I292" s="16">
        <f t="shared" si="152"/>
        <v>0</v>
      </c>
      <c r="J292" s="270">
        <f t="shared" si="152"/>
        <v>0</v>
      </c>
    </row>
    <row r="293" spans="1:10" ht="12.75" hidden="1" outlineLevel="1">
      <c r="A293" s="20"/>
      <c r="B293" s="17" t="s">
        <v>560</v>
      </c>
      <c r="C293" s="27" t="s">
        <v>561</v>
      </c>
      <c r="D293" s="16"/>
      <c r="E293" s="270"/>
      <c r="F293" s="16"/>
      <c r="G293" s="270">
        <f>SUM(D293:F293)</f>
        <v>0</v>
      </c>
      <c r="H293" s="270"/>
      <c r="I293" s="16"/>
      <c r="J293" s="270">
        <f>SUM(G293:I293)</f>
        <v>0</v>
      </c>
    </row>
    <row r="294" spans="1:10" ht="12.75" hidden="1" outlineLevel="1">
      <c r="A294" s="20" t="s">
        <v>324</v>
      </c>
      <c r="B294" s="17"/>
      <c r="C294" s="27" t="s">
        <v>319</v>
      </c>
      <c r="D294" s="16">
        <f aca="true" t="shared" si="153" ref="D294:J294">D295</f>
        <v>230</v>
      </c>
      <c r="E294" s="270">
        <f t="shared" si="153"/>
        <v>0</v>
      </c>
      <c r="F294" s="16">
        <f t="shared" si="153"/>
        <v>0</v>
      </c>
      <c r="G294" s="270">
        <f t="shared" si="153"/>
        <v>230</v>
      </c>
      <c r="H294" s="270">
        <f t="shared" si="153"/>
        <v>0</v>
      </c>
      <c r="I294" s="16">
        <f t="shared" si="153"/>
        <v>0</v>
      </c>
      <c r="J294" s="270">
        <f t="shared" si="153"/>
        <v>230</v>
      </c>
    </row>
    <row r="295" spans="1:10" ht="12.75" hidden="1" outlineLevel="1">
      <c r="A295" s="20"/>
      <c r="B295" s="17" t="s">
        <v>560</v>
      </c>
      <c r="C295" s="27" t="s">
        <v>561</v>
      </c>
      <c r="D295" s="16">
        <v>230</v>
      </c>
      <c r="E295" s="270"/>
      <c r="F295" s="16"/>
      <c r="G295" s="270">
        <f>SUM(D295:F295)</f>
        <v>230</v>
      </c>
      <c r="H295" s="270"/>
      <c r="I295" s="16"/>
      <c r="J295" s="270">
        <f>SUM(G295:I295)</f>
        <v>230</v>
      </c>
    </row>
    <row r="296" spans="1:10" ht="25.5" hidden="1" outlineLevel="1">
      <c r="A296" s="20" t="s">
        <v>809</v>
      </c>
      <c r="B296" s="8"/>
      <c r="C296" s="28" t="s">
        <v>810</v>
      </c>
      <c r="D296" s="16">
        <f aca="true" t="shared" si="154" ref="D296:J296">D297+D299+D301</f>
        <v>6</v>
      </c>
      <c r="E296" s="270">
        <f t="shared" si="154"/>
        <v>0</v>
      </c>
      <c r="F296" s="16">
        <f t="shared" si="154"/>
        <v>0</v>
      </c>
      <c r="G296" s="270">
        <f t="shared" si="154"/>
        <v>6</v>
      </c>
      <c r="H296" s="270">
        <f t="shared" si="154"/>
        <v>0</v>
      </c>
      <c r="I296" s="16">
        <f t="shared" si="154"/>
        <v>0</v>
      </c>
      <c r="J296" s="270">
        <f t="shared" si="154"/>
        <v>6</v>
      </c>
    </row>
    <row r="297" spans="1:10" ht="38.25" hidden="1" outlineLevel="1">
      <c r="A297" s="20" t="s">
        <v>811</v>
      </c>
      <c r="B297" s="17"/>
      <c r="C297" s="27" t="s">
        <v>273</v>
      </c>
      <c r="D297" s="16">
        <f aca="true" t="shared" si="155" ref="D297:J297">D298</f>
        <v>0</v>
      </c>
      <c r="E297" s="270">
        <f t="shared" si="155"/>
        <v>0</v>
      </c>
      <c r="F297" s="16">
        <f t="shared" si="155"/>
        <v>0</v>
      </c>
      <c r="G297" s="270">
        <f t="shared" si="155"/>
        <v>0</v>
      </c>
      <c r="H297" s="270">
        <f t="shared" si="155"/>
        <v>0</v>
      </c>
      <c r="I297" s="16">
        <f t="shared" si="155"/>
        <v>0</v>
      </c>
      <c r="J297" s="270">
        <f t="shared" si="155"/>
        <v>0</v>
      </c>
    </row>
    <row r="298" spans="1:10" ht="12.75" hidden="1" outlineLevel="1">
      <c r="A298" s="20"/>
      <c r="B298" s="17" t="s">
        <v>560</v>
      </c>
      <c r="C298" s="27" t="s">
        <v>561</v>
      </c>
      <c r="D298" s="16"/>
      <c r="E298" s="270"/>
      <c r="F298" s="16"/>
      <c r="G298" s="270">
        <f>SUM(D298:F298)</f>
        <v>0</v>
      </c>
      <c r="H298" s="270"/>
      <c r="I298" s="16"/>
      <c r="J298" s="270">
        <f>SUM(G298:I298)</f>
        <v>0</v>
      </c>
    </row>
    <row r="299" spans="1:30" ht="38.25" hidden="1" outlineLevel="1">
      <c r="A299" s="20" t="s">
        <v>271</v>
      </c>
      <c r="B299" s="17"/>
      <c r="C299" s="110" t="s">
        <v>549</v>
      </c>
      <c r="D299" s="16">
        <f aca="true" t="shared" si="156" ref="D299:J299">D300</f>
        <v>6</v>
      </c>
      <c r="E299" s="270">
        <f t="shared" si="156"/>
        <v>0</v>
      </c>
      <c r="F299" s="16">
        <f t="shared" si="156"/>
        <v>0</v>
      </c>
      <c r="G299" s="270">
        <f t="shared" si="156"/>
        <v>6</v>
      </c>
      <c r="H299" s="270">
        <f t="shared" si="156"/>
        <v>0</v>
      </c>
      <c r="I299" s="16">
        <f t="shared" si="156"/>
        <v>0</v>
      </c>
      <c r="J299" s="270">
        <f t="shared" si="156"/>
        <v>6</v>
      </c>
      <c r="K299" s="276"/>
      <c r="L299" s="276"/>
      <c r="M299" s="276"/>
      <c r="N299" s="276"/>
      <c r="O299" s="276"/>
      <c r="P299" s="276"/>
      <c r="Q299" s="276"/>
      <c r="R299" s="276"/>
      <c r="S299" s="276"/>
      <c r="T299" s="276"/>
      <c r="U299" s="276"/>
      <c r="V299" s="276"/>
      <c r="W299" s="276"/>
      <c r="X299" s="276"/>
      <c r="Y299" s="276"/>
      <c r="Z299" s="276"/>
      <c r="AA299" s="276"/>
      <c r="AB299" s="276"/>
      <c r="AC299" s="276"/>
      <c r="AD299" s="276"/>
    </row>
    <row r="300" spans="1:10" ht="12.75" hidden="1" outlineLevel="1">
      <c r="A300" s="20"/>
      <c r="B300" s="17" t="s">
        <v>560</v>
      </c>
      <c r="C300" s="27" t="s">
        <v>561</v>
      </c>
      <c r="D300" s="16">
        <v>6</v>
      </c>
      <c r="E300" s="270"/>
      <c r="F300" s="16"/>
      <c r="G300" s="270">
        <f>SUM(D300:F300)</f>
        <v>6</v>
      </c>
      <c r="H300" s="270"/>
      <c r="I300" s="16"/>
      <c r="J300" s="270">
        <f>SUM(G300:I300)</f>
        <v>6</v>
      </c>
    </row>
    <row r="301" spans="1:30" ht="38.25" hidden="1" outlineLevel="1">
      <c r="A301" s="20" t="s">
        <v>482</v>
      </c>
      <c r="B301" s="17"/>
      <c r="C301" s="110" t="s">
        <v>423</v>
      </c>
      <c r="D301" s="16">
        <f aca="true" t="shared" si="157" ref="D301:J301">D302</f>
        <v>0</v>
      </c>
      <c r="E301" s="270">
        <f t="shared" si="157"/>
        <v>0</v>
      </c>
      <c r="F301" s="16">
        <f t="shared" si="157"/>
        <v>0</v>
      </c>
      <c r="G301" s="270">
        <f t="shared" si="157"/>
        <v>0</v>
      </c>
      <c r="H301" s="270">
        <f t="shared" si="157"/>
        <v>0</v>
      </c>
      <c r="I301" s="16">
        <f t="shared" si="157"/>
        <v>0</v>
      </c>
      <c r="J301" s="270">
        <f t="shared" si="157"/>
        <v>0</v>
      </c>
      <c r="K301" s="276"/>
      <c r="L301" s="276"/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276"/>
      <c r="Z301" s="276"/>
      <c r="AA301" s="276"/>
      <c r="AB301" s="276"/>
      <c r="AC301" s="276"/>
      <c r="AD301" s="276"/>
    </row>
    <row r="302" spans="1:10" ht="12.75" hidden="1" outlineLevel="1">
      <c r="A302" s="20"/>
      <c r="B302" s="17" t="s">
        <v>560</v>
      </c>
      <c r="C302" s="27" t="s">
        <v>561</v>
      </c>
      <c r="D302" s="16"/>
      <c r="E302" s="270"/>
      <c r="F302" s="16"/>
      <c r="G302" s="270">
        <f>SUM(D302:F302)</f>
        <v>0</v>
      </c>
      <c r="H302" s="270"/>
      <c r="I302" s="16"/>
      <c r="J302" s="270">
        <f>SUM(G302:I302)</f>
        <v>0</v>
      </c>
    </row>
    <row r="303" spans="1:10" ht="38.25" hidden="1" outlineLevel="1">
      <c r="A303" s="20" t="s">
        <v>848</v>
      </c>
      <c r="B303" s="8"/>
      <c r="C303" s="28" t="s">
        <v>849</v>
      </c>
      <c r="D303" s="16">
        <f aca="true" t="shared" si="158" ref="D303:G304">D304</f>
        <v>58.2</v>
      </c>
      <c r="E303" s="270">
        <f t="shared" si="158"/>
        <v>0</v>
      </c>
      <c r="F303" s="16">
        <f t="shared" si="158"/>
        <v>0</v>
      </c>
      <c r="G303" s="270">
        <f t="shared" si="158"/>
        <v>58.2</v>
      </c>
      <c r="H303" s="270">
        <f aca="true" t="shared" si="159" ref="H303:J304">H304</f>
        <v>0</v>
      </c>
      <c r="I303" s="16">
        <f t="shared" si="159"/>
        <v>0</v>
      </c>
      <c r="J303" s="270">
        <f t="shared" si="159"/>
        <v>58.2</v>
      </c>
    </row>
    <row r="304" spans="1:10" ht="25.5" hidden="1" outlineLevel="1">
      <c r="A304" s="20" t="s">
        <v>850</v>
      </c>
      <c r="B304" s="17"/>
      <c r="C304" s="27" t="s">
        <v>851</v>
      </c>
      <c r="D304" s="16">
        <f t="shared" si="158"/>
        <v>58.2</v>
      </c>
      <c r="E304" s="270">
        <f t="shared" si="158"/>
        <v>0</v>
      </c>
      <c r="F304" s="16">
        <f t="shared" si="158"/>
        <v>0</v>
      </c>
      <c r="G304" s="270">
        <f t="shared" si="158"/>
        <v>58.2</v>
      </c>
      <c r="H304" s="270">
        <f t="shared" si="159"/>
        <v>0</v>
      </c>
      <c r="I304" s="16">
        <f t="shared" si="159"/>
        <v>0</v>
      </c>
      <c r="J304" s="270">
        <f t="shared" si="159"/>
        <v>58.2</v>
      </c>
    </row>
    <row r="305" spans="1:10" ht="51" hidden="1" outlineLevel="1">
      <c r="A305" s="20"/>
      <c r="B305" s="17" t="s">
        <v>340</v>
      </c>
      <c r="C305" s="27" t="s">
        <v>341</v>
      </c>
      <c r="D305" s="16">
        <v>58.2</v>
      </c>
      <c r="E305" s="270"/>
      <c r="F305" s="16"/>
      <c r="G305" s="270">
        <f>SUM(D305:F305)</f>
        <v>58.2</v>
      </c>
      <c r="H305" s="270"/>
      <c r="I305" s="16"/>
      <c r="J305" s="270">
        <f>SUM(G305:I305)</f>
        <v>58.2</v>
      </c>
    </row>
    <row r="306" spans="1:10" ht="25.5" hidden="1" outlineLevel="1">
      <c r="A306" s="20" t="s">
        <v>550</v>
      </c>
      <c r="B306" s="8"/>
      <c r="C306" s="28" t="s">
        <v>274</v>
      </c>
      <c r="D306" s="16">
        <f aca="true" t="shared" si="160" ref="D306:G308">D307</f>
        <v>2569</v>
      </c>
      <c r="E306" s="270">
        <f t="shared" si="160"/>
        <v>0</v>
      </c>
      <c r="F306" s="16">
        <f t="shared" si="160"/>
        <v>0</v>
      </c>
      <c r="G306" s="270">
        <f t="shared" si="160"/>
        <v>2569</v>
      </c>
      <c r="H306" s="270">
        <f aca="true" t="shared" si="161" ref="H306:J308">H307</f>
        <v>0</v>
      </c>
      <c r="I306" s="16">
        <f t="shared" si="161"/>
        <v>0</v>
      </c>
      <c r="J306" s="270">
        <f t="shared" si="161"/>
        <v>2569</v>
      </c>
    </row>
    <row r="307" spans="1:10" ht="25.5" hidden="1" outlineLevel="1">
      <c r="A307" s="20" t="s">
        <v>483</v>
      </c>
      <c r="B307" s="8"/>
      <c r="C307" s="28" t="s">
        <v>19</v>
      </c>
      <c r="D307" s="16">
        <f t="shared" si="160"/>
        <v>2569</v>
      </c>
      <c r="E307" s="270">
        <f t="shared" si="160"/>
        <v>0</v>
      </c>
      <c r="F307" s="16">
        <f t="shared" si="160"/>
        <v>0</v>
      </c>
      <c r="G307" s="270">
        <f t="shared" si="160"/>
        <v>2569</v>
      </c>
      <c r="H307" s="270">
        <f t="shared" si="161"/>
        <v>0</v>
      </c>
      <c r="I307" s="16">
        <f t="shared" si="161"/>
        <v>0</v>
      </c>
      <c r="J307" s="270">
        <f t="shared" si="161"/>
        <v>2569</v>
      </c>
    </row>
    <row r="308" spans="1:10" ht="12.75" hidden="1" outlineLevel="1">
      <c r="A308" s="20" t="s">
        <v>799</v>
      </c>
      <c r="B308" s="8"/>
      <c r="C308" s="28" t="s">
        <v>275</v>
      </c>
      <c r="D308" s="16">
        <f t="shared" si="160"/>
        <v>2569</v>
      </c>
      <c r="E308" s="270">
        <f t="shared" si="160"/>
        <v>0</v>
      </c>
      <c r="F308" s="16">
        <f t="shared" si="160"/>
        <v>0</v>
      </c>
      <c r="G308" s="270">
        <f t="shared" si="160"/>
        <v>2569</v>
      </c>
      <c r="H308" s="270">
        <f t="shared" si="161"/>
        <v>0</v>
      </c>
      <c r="I308" s="16">
        <f t="shared" si="161"/>
        <v>0</v>
      </c>
      <c r="J308" s="270">
        <f t="shared" si="161"/>
        <v>2569</v>
      </c>
    </row>
    <row r="309" spans="1:10" ht="12.75" hidden="1" outlineLevel="1">
      <c r="A309" s="20"/>
      <c r="B309" s="17" t="s">
        <v>560</v>
      </c>
      <c r="C309" s="27" t="s">
        <v>561</v>
      </c>
      <c r="D309" s="16">
        <v>2569</v>
      </c>
      <c r="E309" s="270"/>
      <c r="F309" s="16"/>
      <c r="G309" s="270">
        <f>SUM(D309:F309)</f>
        <v>2569</v>
      </c>
      <c r="H309" s="270"/>
      <c r="I309" s="16"/>
      <c r="J309" s="270">
        <f>SUM(G309:I309)</f>
        <v>2569</v>
      </c>
    </row>
    <row r="310" spans="1:16" s="24" customFormat="1" ht="38.25" collapsed="1">
      <c r="A310" s="22" t="s">
        <v>551</v>
      </c>
      <c r="B310" s="18"/>
      <c r="C310" s="111" t="s">
        <v>276</v>
      </c>
      <c r="D310" s="14">
        <f aca="true" t="shared" si="162" ref="D310:J310">D311+D329+D333+D344</f>
        <v>31701.3</v>
      </c>
      <c r="E310" s="268">
        <f t="shared" si="162"/>
        <v>736.19787</v>
      </c>
      <c r="F310" s="14">
        <f t="shared" si="162"/>
        <v>0</v>
      </c>
      <c r="G310" s="268">
        <f t="shared" si="162"/>
        <v>32437.49787</v>
      </c>
      <c r="H310" s="14">
        <f t="shared" si="162"/>
        <v>212</v>
      </c>
      <c r="I310" s="14">
        <f t="shared" si="162"/>
        <v>0</v>
      </c>
      <c r="J310" s="268">
        <f t="shared" si="162"/>
        <v>32649.49787</v>
      </c>
      <c r="K310" s="103" t="s">
        <v>468</v>
      </c>
      <c r="L310" s="123"/>
      <c r="M310" s="210">
        <f>D313+D319+D331+D346</f>
        <v>6817</v>
      </c>
      <c r="N310" s="120"/>
      <c r="O310" s="120"/>
      <c r="P310" s="120"/>
    </row>
    <row r="311" spans="1:13" ht="12.75" hidden="1" outlineLevel="1">
      <c r="A311" s="20" t="s">
        <v>552</v>
      </c>
      <c r="B311" s="17"/>
      <c r="C311" s="27" t="s">
        <v>277</v>
      </c>
      <c r="D311" s="16">
        <f aca="true" t="shared" si="163" ref="D311:J311">D312+D323</f>
        <v>6466</v>
      </c>
      <c r="E311" s="16">
        <f t="shared" si="163"/>
        <v>736.19787</v>
      </c>
      <c r="F311" s="16">
        <f t="shared" si="163"/>
        <v>0</v>
      </c>
      <c r="G311" s="16">
        <f t="shared" si="163"/>
        <v>7202.19787</v>
      </c>
      <c r="H311" s="16">
        <f t="shared" si="163"/>
        <v>0</v>
      </c>
      <c r="I311" s="16">
        <f t="shared" si="163"/>
        <v>0</v>
      </c>
      <c r="J311" s="16">
        <f t="shared" si="163"/>
        <v>7202.19787</v>
      </c>
      <c r="K311" s="206" t="s">
        <v>346</v>
      </c>
      <c r="L311" s="207"/>
      <c r="M311" s="211">
        <f>D349</f>
        <v>24884.3</v>
      </c>
    </row>
    <row r="312" spans="1:13" ht="25.5" hidden="1" outlineLevel="1">
      <c r="A312" s="20" t="s">
        <v>553</v>
      </c>
      <c r="B312" s="17"/>
      <c r="C312" s="27" t="s">
        <v>814</v>
      </c>
      <c r="D312" s="16">
        <f aca="true" t="shared" si="164" ref="D312:J312">D313+D319</f>
        <v>6466</v>
      </c>
      <c r="E312" s="16">
        <f t="shared" si="164"/>
        <v>-3756</v>
      </c>
      <c r="F312" s="16">
        <f t="shared" si="164"/>
        <v>0</v>
      </c>
      <c r="G312" s="16">
        <f t="shared" si="164"/>
        <v>2710</v>
      </c>
      <c r="H312" s="16">
        <f t="shared" si="164"/>
        <v>0</v>
      </c>
      <c r="I312" s="16">
        <f t="shared" si="164"/>
        <v>0</v>
      </c>
      <c r="J312" s="16">
        <f t="shared" si="164"/>
        <v>2710</v>
      </c>
      <c r="K312" s="209" t="s">
        <v>312</v>
      </c>
      <c r="L312" s="2"/>
      <c r="M312" s="122">
        <f>SUM(M310:M311)</f>
        <v>31701.3</v>
      </c>
    </row>
    <row r="313" spans="1:10" ht="38.25" hidden="1" outlineLevel="1">
      <c r="A313" s="20" t="s">
        <v>800</v>
      </c>
      <c r="B313" s="17"/>
      <c r="C313" s="110" t="s">
        <v>278</v>
      </c>
      <c r="D313" s="16">
        <f>D314</f>
        <v>3387</v>
      </c>
      <c r="E313" s="16">
        <f>E314+E315+E317</f>
        <v>-677</v>
      </c>
      <c r="F313" s="16">
        <f>F314</f>
        <v>0</v>
      </c>
      <c r="G313" s="16">
        <f>G315+G317</f>
        <v>2710</v>
      </c>
      <c r="H313" s="16">
        <f>H314+H315+H317</f>
        <v>0</v>
      </c>
      <c r="I313" s="16">
        <f>I314</f>
        <v>0</v>
      </c>
      <c r="J313" s="16">
        <f>J315+J317</f>
        <v>2710</v>
      </c>
    </row>
    <row r="314" spans="1:10" ht="25.5" hidden="1" outlineLevel="1">
      <c r="A314" s="20"/>
      <c r="B314" s="17" t="s">
        <v>150</v>
      </c>
      <c r="C314" s="27" t="s">
        <v>151</v>
      </c>
      <c r="D314" s="16">
        <v>3387</v>
      </c>
      <c r="E314" s="16">
        <v>-3387</v>
      </c>
      <c r="F314" s="16"/>
      <c r="G314" s="16">
        <f>SUM(D314:F314)</f>
        <v>0</v>
      </c>
      <c r="H314" s="16"/>
      <c r="I314" s="16"/>
      <c r="J314" s="16">
        <f>SUM(G314:I314)</f>
        <v>0</v>
      </c>
    </row>
    <row r="315" spans="1:10" ht="38.25" hidden="1" outlineLevel="1">
      <c r="A315" s="20" t="s">
        <v>839</v>
      </c>
      <c r="B315" s="17"/>
      <c r="C315" s="110" t="s">
        <v>840</v>
      </c>
      <c r="D315" s="16">
        <f aca="true" t="shared" si="165" ref="D315:J315">D316</f>
        <v>0</v>
      </c>
      <c r="E315" s="16">
        <f t="shared" si="165"/>
        <v>2710</v>
      </c>
      <c r="F315" s="16">
        <f t="shared" si="165"/>
        <v>0</v>
      </c>
      <c r="G315" s="16">
        <f t="shared" si="165"/>
        <v>2710</v>
      </c>
      <c r="H315" s="16">
        <f t="shared" si="165"/>
        <v>0</v>
      </c>
      <c r="I315" s="16">
        <f t="shared" si="165"/>
        <v>0</v>
      </c>
      <c r="J315" s="16">
        <f t="shared" si="165"/>
        <v>2710</v>
      </c>
    </row>
    <row r="316" spans="1:10" ht="25.5" hidden="1" outlineLevel="1">
      <c r="A316" s="20"/>
      <c r="B316" s="17" t="s">
        <v>150</v>
      </c>
      <c r="C316" s="27" t="s">
        <v>151</v>
      </c>
      <c r="D316" s="16">
        <v>0</v>
      </c>
      <c r="E316" s="16">
        <v>2710</v>
      </c>
      <c r="F316" s="16"/>
      <c r="G316" s="16">
        <f>SUM(D316:F316)</f>
        <v>2710</v>
      </c>
      <c r="H316" s="16"/>
      <c r="I316" s="16"/>
      <c r="J316" s="16">
        <f>SUM(G316:I316)</f>
        <v>2710</v>
      </c>
    </row>
    <row r="317" spans="1:10" ht="38.25" hidden="1" outlineLevel="1">
      <c r="A317" s="20" t="s">
        <v>841</v>
      </c>
      <c r="B317" s="17"/>
      <c r="C317" s="110" t="s">
        <v>224</v>
      </c>
      <c r="D317" s="16">
        <f aca="true" t="shared" si="166" ref="D317:J317">D318</f>
        <v>0</v>
      </c>
      <c r="E317" s="270">
        <f t="shared" si="166"/>
        <v>0</v>
      </c>
      <c r="F317" s="16">
        <f t="shared" si="166"/>
        <v>0</v>
      </c>
      <c r="G317" s="270">
        <f t="shared" si="166"/>
        <v>0</v>
      </c>
      <c r="H317" s="16">
        <f t="shared" si="166"/>
        <v>0</v>
      </c>
      <c r="I317" s="16">
        <f t="shared" si="166"/>
        <v>0</v>
      </c>
      <c r="J317" s="270">
        <f t="shared" si="166"/>
        <v>0</v>
      </c>
    </row>
    <row r="318" spans="1:10" ht="25.5" hidden="1" outlineLevel="1">
      <c r="A318" s="20"/>
      <c r="B318" s="17" t="s">
        <v>150</v>
      </c>
      <c r="C318" s="27" t="s">
        <v>151</v>
      </c>
      <c r="D318" s="16">
        <v>0</v>
      </c>
      <c r="E318" s="270"/>
      <c r="F318" s="16"/>
      <c r="G318" s="270">
        <f>SUM(D318:F318)</f>
        <v>0</v>
      </c>
      <c r="H318" s="16"/>
      <c r="I318" s="16"/>
      <c r="J318" s="270">
        <f>SUM(G318:I318)</f>
        <v>0</v>
      </c>
    </row>
    <row r="319" spans="1:10" ht="25.5" hidden="1" outlineLevel="1">
      <c r="A319" s="20" t="s">
        <v>801</v>
      </c>
      <c r="B319" s="17"/>
      <c r="C319" s="28" t="s">
        <v>279</v>
      </c>
      <c r="D319" s="16">
        <f aca="true" t="shared" si="167" ref="D319:J319">D320</f>
        <v>3079</v>
      </c>
      <c r="E319" s="16">
        <f t="shared" si="167"/>
        <v>-3079</v>
      </c>
      <c r="F319" s="16">
        <f t="shared" si="167"/>
        <v>0</v>
      </c>
      <c r="G319" s="16">
        <f t="shared" si="167"/>
        <v>0</v>
      </c>
      <c r="H319" s="16">
        <f t="shared" si="167"/>
        <v>0</v>
      </c>
      <c r="I319" s="16">
        <f t="shared" si="167"/>
        <v>0</v>
      </c>
      <c r="J319" s="16">
        <f t="shared" si="167"/>
        <v>0</v>
      </c>
    </row>
    <row r="320" spans="1:10" ht="25.5" hidden="1" outlineLevel="1">
      <c r="A320" s="20"/>
      <c r="B320" s="17" t="s">
        <v>150</v>
      </c>
      <c r="C320" s="27" t="s">
        <v>151</v>
      </c>
      <c r="D320" s="16">
        <v>3079</v>
      </c>
      <c r="E320" s="16">
        <v>-3079</v>
      </c>
      <c r="F320" s="16"/>
      <c r="G320" s="16">
        <f>SUM(D320:F320)</f>
        <v>0</v>
      </c>
      <c r="H320" s="16"/>
      <c r="I320" s="16"/>
      <c r="J320" s="16">
        <f>SUM(G320:I320)</f>
        <v>0</v>
      </c>
    </row>
    <row r="321" spans="1:10" ht="25.5" hidden="1" outlineLevel="1" collapsed="1">
      <c r="A321" s="20" t="s">
        <v>813</v>
      </c>
      <c r="B321" s="17"/>
      <c r="C321" s="27" t="s">
        <v>282</v>
      </c>
      <c r="D321" s="16">
        <f aca="true" t="shared" si="168" ref="D321:J321">D322</f>
        <v>0</v>
      </c>
      <c r="E321" s="270">
        <f t="shared" si="168"/>
        <v>0</v>
      </c>
      <c r="F321" s="16">
        <f t="shared" si="168"/>
        <v>0</v>
      </c>
      <c r="G321" s="270">
        <f t="shared" si="168"/>
        <v>0</v>
      </c>
      <c r="H321" s="16">
        <f t="shared" si="168"/>
        <v>0</v>
      </c>
      <c r="I321" s="16">
        <f t="shared" si="168"/>
        <v>0</v>
      </c>
      <c r="J321" s="270">
        <f t="shared" si="168"/>
        <v>0</v>
      </c>
    </row>
    <row r="322" spans="1:10" ht="25.5" hidden="1" outlineLevel="1">
      <c r="A322" s="20"/>
      <c r="B322" s="17" t="s">
        <v>150</v>
      </c>
      <c r="C322" s="27" t="s">
        <v>151</v>
      </c>
      <c r="D322" s="16"/>
      <c r="E322" s="270"/>
      <c r="F322" s="16"/>
      <c r="G322" s="270">
        <f>SUM(D322:F322)</f>
        <v>0</v>
      </c>
      <c r="H322" s="16"/>
      <c r="I322" s="16"/>
      <c r="J322" s="270">
        <f>SUM(G322:I322)</f>
        <v>0</v>
      </c>
    </row>
    <row r="323" spans="1:10" ht="25.5" hidden="1" outlineLevel="1">
      <c r="A323" s="20" t="s">
        <v>802</v>
      </c>
      <c r="B323" s="17"/>
      <c r="C323" s="27" t="s">
        <v>803</v>
      </c>
      <c r="D323" s="16">
        <f aca="true" t="shared" si="169" ref="D323:J323">D324+D326</f>
        <v>0</v>
      </c>
      <c r="E323" s="16">
        <f t="shared" si="169"/>
        <v>4492.19787</v>
      </c>
      <c r="F323" s="16">
        <f t="shared" si="169"/>
        <v>0</v>
      </c>
      <c r="G323" s="270">
        <f t="shared" si="169"/>
        <v>4492.19787</v>
      </c>
      <c r="H323" s="16">
        <f t="shared" si="169"/>
        <v>0</v>
      </c>
      <c r="I323" s="16">
        <f t="shared" si="169"/>
        <v>0</v>
      </c>
      <c r="J323" s="270">
        <f t="shared" si="169"/>
        <v>4492.19787</v>
      </c>
    </row>
    <row r="324" spans="1:10" ht="25.5" hidden="1" outlineLevel="1">
      <c r="A324" s="20" t="s">
        <v>804</v>
      </c>
      <c r="B324" s="17"/>
      <c r="C324" s="27" t="s">
        <v>50</v>
      </c>
      <c r="D324" s="16">
        <f aca="true" t="shared" si="170" ref="D324:J324">D325</f>
        <v>0</v>
      </c>
      <c r="E324" s="16">
        <f t="shared" si="170"/>
        <v>2117.79622</v>
      </c>
      <c r="F324" s="16">
        <f t="shared" si="170"/>
        <v>0</v>
      </c>
      <c r="G324" s="16">
        <f t="shared" si="170"/>
        <v>2117.79622</v>
      </c>
      <c r="H324" s="16">
        <f t="shared" si="170"/>
        <v>0</v>
      </c>
      <c r="I324" s="16">
        <f t="shared" si="170"/>
        <v>0</v>
      </c>
      <c r="J324" s="16">
        <f t="shared" si="170"/>
        <v>2117.79622</v>
      </c>
    </row>
    <row r="325" spans="1:10" ht="25.5" hidden="1" outlineLevel="1">
      <c r="A325" s="20"/>
      <c r="B325" s="17" t="s">
        <v>150</v>
      </c>
      <c r="C325" s="27" t="s">
        <v>151</v>
      </c>
      <c r="D325" s="16">
        <v>0</v>
      </c>
      <c r="E325" s="270">
        <v>2117.79622</v>
      </c>
      <c r="F325" s="16"/>
      <c r="G325" s="270">
        <f>SUM(D325:F325)</f>
        <v>2117.79622</v>
      </c>
      <c r="H325" s="16"/>
      <c r="I325" s="16"/>
      <c r="J325" s="270">
        <f>SUM(G325:I325)</f>
        <v>2117.79622</v>
      </c>
    </row>
    <row r="326" spans="1:10" ht="25.5" hidden="1" outlineLevel="1">
      <c r="A326" s="20" t="s">
        <v>604</v>
      </c>
      <c r="B326" s="17"/>
      <c r="C326" s="27" t="s">
        <v>281</v>
      </c>
      <c r="D326" s="16">
        <f aca="true" t="shared" si="171" ref="D326:J326">SUM(D327:D328)</f>
        <v>0</v>
      </c>
      <c r="E326" s="16">
        <f t="shared" si="171"/>
        <v>2374.4016500000002</v>
      </c>
      <c r="F326" s="16">
        <f t="shared" si="171"/>
        <v>0</v>
      </c>
      <c r="G326" s="16">
        <f t="shared" si="171"/>
        <v>2374.4016500000002</v>
      </c>
      <c r="H326" s="16">
        <f t="shared" si="171"/>
        <v>0</v>
      </c>
      <c r="I326" s="16">
        <f t="shared" si="171"/>
        <v>0</v>
      </c>
      <c r="J326" s="16">
        <f t="shared" si="171"/>
        <v>2374.4016500000002</v>
      </c>
    </row>
    <row r="327" spans="1:10" ht="25.5" hidden="1" outlineLevel="1">
      <c r="A327" s="20"/>
      <c r="B327" s="17" t="s">
        <v>150</v>
      </c>
      <c r="C327" s="27" t="s">
        <v>151</v>
      </c>
      <c r="D327" s="16">
        <v>0</v>
      </c>
      <c r="E327" s="270">
        <v>2110.90565</v>
      </c>
      <c r="F327" s="16"/>
      <c r="G327" s="270">
        <f>SUM(D327:F327)</f>
        <v>2110.90565</v>
      </c>
      <c r="H327" s="16"/>
      <c r="I327" s="16"/>
      <c r="J327" s="270">
        <f>SUM(G327:I327)</f>
        <v>2110.90565</v>
      </c>
    </row>
    <row r="328" spans="1:10" ht="25.5" hidden="1" outlineLevel="1">
      <c r="A328" s="20"/>
      <c r="B328" s="17" t="s">
        <v>601</v>
      </c>
      <c r="C328" s="27" t="s">
        <v>602</v>
      </c>
      <c r="D328" s="16">
        <v>0</v>
      </c>
      <c r="E328" s="16">
        <v>263.496</v>
      </c>
      <c r="F328" s="16"/>
      <c r="G328" s="16">
        <f>SUM(D328:F328)</f>
        <v>263.496</v>
      </c>
      <c r="H328" s="16"/>
      <c r="I328" s="16"/>
      <c r="J328" s="16">
        <f>SUM(G328:I328)</f>
        <v>263.496</v>
      </c>
    </row>
    <row r="329" spans="1:10" ht="25.5" hidden="1" outlineLevel="1">
      <c r="A329" s="20" t="s">
        <v>815</v>
      </c>
      <c r="B329" s="17"/>
      <c r="C329" s="27" t="s">
        <v>606</v>
      </c>
      <c r="D329" s="16">
        <f aca="true" t="shared" si="172" ref="D329:G331">D330</f>
        <v>274</v>
      </c>
      <c r="E329" s="270">
        <f t="shared" si="172"/>
        <v>0</v>
      </c>
      <c r="F329" s="16">
        <f t="shared" si="172"/>
        <v>0</v>
      </c>
      <c r="G329" s="270">
        <f t="shared" si="172"/>
        <v>274</v>
      </c>
      <c r="H329" s="16">
        <f aca="true" t="shared" si="173" ref="H329:J331">H330</f>
        <v>0</v>
      </c>
      <c r="I329" s="16">
        <f t="shared" si="173"/>
        <v>0</v>
      </c>
      <c r="J329" s="270">
        <f t="shared" si="173"/>
        <v>274</v>
      </c>
    </row>
    <row r="330" spans="1:10" ht="25.5" hidden="1" outlineLevel="1">
      <c r="A330" s="20" t="s">
        <v>816</v>
      </c>
      <c r="B330" s="17"/>
      <c r="C330" s="27" t="s">
        <v>20</v>
      </c>
      <c r="D330" s="16">
        <f t="shared" si="172"/>
        <v>274</v>
      </c>
      <c r="E330" s="270">
        <f t="shared" si="172"/>
        <v>0</v>
      </c>
      <c r="F330" s="16">
        <f t="shared" si="172"/>
        <v>0</v>
      </c>
      <c r="G330" s="270">
        <f t="shared" si="172"/>
        <v>274</v>
      </c>
      <c r="H330" s="16">
        <f t="shared" si="173"/>
        <v>0</v>
      </c>
      <c r="I330" s="16">
        <f t="shared" si="173"/>
        <v>0</v>
      </c>
      <c r="J330" s="270">
        <f t="shared" si="173"/>
        <v>274</v>
      </c>
    </row>
    <row r="331" spans="1:10" ht="12.75" hidden="1" outlineLevel="1">
      <c r="A331" s="20" t="s">
        <v>51</v>
      </c>
      <c r="B331" s="17"/>
      <c r="C331" s="28" t="s">
        <v>607</v>
      </c>
      <c r="D331" s="16">
        <f t="shared" si="172"/>
        <v>274</v>
      </c>
      <c r="E331" s="270">
        <f t="shared" si="172"/>
        <v>0</v>
      </c>
      <c r="F331" s="16">
        <f t="shared" si="172"/>
        <v>0</v>
      </c>
      <c r="G331" s="270">
        <f t="shared" si="172"/>
        <v>274</v>
      </c>
      <c r="H331" s="16">
        <f t="shared" si="173"/>
        <v>0</v>
      </c>
      <c r="I331" s="16">
        <f t="shared" si="173"/>
        <v>0</v>
      </c>
      <c r="J331" s="270">
        <f t="shared" si="173"/>
        <v>274</v>
      </c>
    </row>
    <row r="332" spans="1:10" ht="25.5" hidden="1" outlineLevel="1">
      <c r="A332" s="20"/>
      <c r="B332" s="17" t="s">
        <v>148</v>
      </c>
      <c r="C332" s="27" t="s">
        <v>149</v>
      </c>
      <c r="D332" s="16">
        <v>274</v>
      </c>
      <c r="E332" s="270"/>
      <c r="F332" s="16"/>
      <c r="G332" s="270">
        <f>SUM(D332:F332)</f>
        <v>274</v>
      </c>
      <c r="H332" s="16"/>
      <c r="I332" s="16"/>
      <c r="J332" s="270">
        <f>SUM(G332:I332)</f>
        <v>274</v>
      </c>
    </row>
    <row r="333" spans="1:10" ht="25.5" hidden="1" outlineLevel="1">
      <c r="A333" s="20" t="s">
        <v>817</v>
      </c>
      <c r="B333" s="17"/>
      <c r="C333" s="27" t="s">
        <v>608</v>
      </c>
      <c r="D333" s="16">
        <f aca="true" t="shared" si="174" ref="D333:G334">D334</f>
        <v>0</v>
      </c>
      <c r="E333" s="270">
        <f t="shared" si="174"/>
        <v>0</v>
      </c>
      <c r="F333" s="16">
        <f t="shared" si="174"/>
        <v>0</v>
      </c>
      <c r="G333" s="270">
        <f t="shared" si="174"/>
        <v>0</v>
      </c>
      <c r="H333" s="16">
        <f aca="true" t="shared" si="175" ref="H333:J334">H334</f>
        <v>0</v>
      </c>
      <c r="I333" s="16">
        <f t="shared" si="175"/>
        <v>0</v>
      </c>
      <c r="J333" s="270">
        <f t="shared" si="175"/>
        <v>0</v>
      </c>
    </row>
    <row r="334" spans="1:10" ht="38.25" hidden="1" outlineLevel="1">
      <c r="A334" s="20" t="s">
        <v>818</v>
      </c>
      <c r="B334" s="17"/>
      <c r="C334" s="27" t="s">
        <v>819</v>
      </c>
      <c r="D334" s="16">
        <f t="shared" si="174"/>
        <v>0</v>
      </c>
      <c r="E334" s="270">
        <f t="shared" si="174"/>
        <v>0</v>
      </c>
      <c r="F334" s="16">
        <f t="shared" si="174"/>
        <v>0</v>
      </c>
      <c r="G334" s="270">
        <f t="shared" si="174"/>
        <v>0</v>
      </c>
      <c r="H334" s="16">
        <f t="shared" si="175"/>
        <v>0</v>
      </c>
      <c r="I334" s="16">
        <f t="shared" si="175"/>
        <v>0</v>
      </c>
      <c r="J334" s="270">
        <f t="shared" si="175"/>
        <v>0</v>
      </c>
    </row>
    <row r="335" spans="1:10" ht="25.5" hidden="1" outlineLevel="1">
      <c r="A335" s="20" t="s">
        <v>567</v>
      </c>
      <c r="B335" s="17"/>
      <c r="C335" s="27" t="s">
        <v>609</v>
      </c>
      <c r="D335" s="16">
        <f aca="true" t="shared" si="176" ref="D335:J335">D336+D338+D340</f>
        <v>0</v>
      </c>
      <c r="E335" s="270">
        <f t="shared" si="176"/>
        <v>0</v>
      </c>
      <c r="F335" s="16">
        <f t="shared" si="176"/>
        <v>0</v>
      </c>
      <c r="G335" s="270">
        <f t="shared" si="176"/>
        <v>0</v>
      </c>
      <c r="H335" s="16">
        <f t="shared" si="176"/>
        <v>0</v>
      </c>
      <c r="I335" s="16">
        <f t="shared" si="176"/>
        <v>0</v>
      </c>
      <c r="J335" s="270">
        <f t="shared" si="176"/>
        <v>0</v>
      </c>
    </row>
    <row r="336" spans="1:10" ht="25.5" hidden="1" outlineLevel="1">
      <c r="A336" s="20"/>
      <c r="B336" s="17" t="s">
        <v>150</v>
      </c>
      <c r="C336" s="27" t="s">
        <v>151</v>
      </c>
      <c r="D336" s="16">
        <f aca="true" t="shared" si="177" ref="D336:J336">D337</f>
        <v>0</v>
      </c>
      <c r="E336" s="270">
        <f t="shared" si="177"/>
        <v>0</v>
      </c>
      <c r="F336" s="16">
        <f t="shared" si="177"/>
        <v>0</v>
      </c>
      <c r="G336" s="270">
        <f t="shared" si="177"/>
        <v>0</v>
      </c>
      <c r="H336" s="16">
        <f t="shared" si="177"/>
        <v>0</v>
      </c>
      <c r="I336" s="16">
        <f t="shared" si="177"/>
        <v>0</v>
      </c>
      <c r="J336" s="270">
        <f t="shared" si="177"/>
        <v>0</v>
      </c>
    </row>
    <row r="337" spans="1:10" ht="38.25" hidden="1" outlineLevel="1">
      <c r="A337" s="20"/>
      <c r="B337" s="17"/>
      <c r="C337" s="27" t="s">
        <v>610</v>
      </c>
      <c r="D337" s="16"/>
      <c r="E337" s="270"/>
      <c r="F337" s="16"/>
      <c r="G337" s="270">
        <f>SUM(D337:F337)</f>
        <v>0</v>
      </c>
      <c r="H337" s="16"/>
      <c r="I337" s="16"/>
      <c r="J337" s="270">
        <f>SUM(G337:I337)</f>
        <v>0</v>
      </c>
    </row>
    <row r="338" spans="1:10" ht="12.75" hidden="1" outlineLevel="1">
      <c r="A338" s="20"/>
      <c r="B338" s="17" t="s">
        <v>152</v>
      </c>
      <c r="C338" s="27" t="s">
        <v>153</v>
      </c>
      <c r="D338" s="16">
        <f aca="true" t="shared" si="178" ref="D338:J338">D339</f>
        <v>0</v>
      </c>
      <c r="E338" s="270">
        <f t="shared" si="178"/>
        <v>0</v>
      </c>
      <c r="F338" s="16">
        <f t="shared" si="178"/>
        <v>0</v>
      </c>
      <c r="G338" s="270">
        <f t="shared" si="178"/>
        <v>0</v>
      </c>
      <c r="H338" s="16">
        <f t="shared" si="178"/>
        <v>0</v>
      </c>
      <c r="I338" s="16">
        <f t="shared" si="178"/>
        <v>0</v>
      </c>
      <c r="J338" s="270">
        <f t="shared" si="178"/>
        <v>0</v>
      </c>
    </row>
    <row r="339" spans="1:10" ht="12.75" hidden="1" outlineLevel="1">
      <c r="A339" s="20"/>
      <c r="B339" s="17"/>
      <c r="C339" s="27" t="s">
        <v>600</v>
      </c>
      <c r="D339" s="16"/>
      <c r="E339" s="270"/>
      <c r="F339" s="16"/>
      <c r="G339" s="270">
        <f>SUM(D339:F339)</f>
        <v>0</v>
      </c>
      <c r="H339" s="16"/>
      <c r="I339" s="16"/>
      <c r="J339" s="270">
        <f>SUM(G339:I339)</f>
        <v>0</v>
      </c>
    </row>
    <row r="340" spans="1:10" ht="25.5" hidden="1" outlineLevel="1">
      <c r="A340" s="20"/>
      <c r="B340" s="17" t="s">
        <v>601</v>
      </c>
      <c r="C340" s="27" t="s">
        <v>602</v>
      </c>
      <c r="D340" s="16">
        <f aca="true" t="shared" si="179" ref="D340:J340">SUM(D341:D343)</f>
        <v>0</v>
      </c>
      <c r="E340" s="270">
        <f t="shared" si="179"/>
        <v>0</v>
      </c>
      <c r="F340" s="16">
        <f t="shared" si="179"/>
        <v>0</v>
      </c>
      <c r="G340" s="270">
        <f t="shared" si="179"/>
        <v>0</v>
      </c>
      <c r="H340" s="16">
        <f t="shared" si="179"/>
        <v>0</v>
      </c>
      <c r="I340" s="16">
        <f t="shared" si="179"/>
        <v>0</v>
      </c>
      <c r="J340" s="270">
        <f t="shared" si="179"/>
        <v>0</v>
      </c>
    </row>
    <row r="341" spans="1:10" ht="25.5" hidden="1" outlineLevel="1">
      <c r="A341" s="20"/>
      <c r="B341" s="17"/>
      <c r="C341" s="27" t="s">
        <v>603</v>
      </c>
      <c r="D341" s="16"/>
      <c r="E341" s="270"/>
      <c r="F341" s="16"/>
      <c r="G341" s="270">
        <f>SUM(D341:F341)</f>
        <v>0</v>
      </c>
      <c r="H341" s="16"/>
      <c r="I341" s="16"/>
      <c r="J341" s="270">
        <f>SUM(G341:I341)</f>
        <v>0</v>
      </c>
    </row>
    <row r="342" spans="1:10" ht="25.5" hidden="1" outlineLevel="1">
      <c r="A342" s="20"/>
      <c r="B342" s="17"/>
      <c r="C342" s="27" t="s">
        <v>373</v>
      </c>
      <c r="D342" s="16"/>
      <c r="E342" s="270"/>
      <c r="F342" s="16"/>
      <c r="G342" s="270">
        <f>SUM(D342:F342)</f>
        <v>0</v>
      </c>
      <c r="H342" s="16"/>
      <c r="I342" s="16"/>
      <c r="J342" s="270">
        <f>SUM(G342:I342)</f>
        <v>0</v>
      </c>
    </row>
    <row r="343" spans="1:10" ht="25.5" hidden="1" outlineLevel="1">
      <c r="A343" s="20"/>
      <c r="B343" s="17"/>
      <c r="C343" s="115" t="s">
        <v>374</v>
      </c>
      <c r="D343" s="16"/>
      <c r="E343" s="270"/>
      <c r="F343" s="16"/>
      <c r="G343" s="270">
        <f>SUM(D343:F343)</f>
        <v>0</v>
      </c>
      <c r="H343" s="16"/>
      <c r="I343" s="16"/>
      <c r="J343" s="270">
        <f>SUM(G343:I343)</f>
        <v>0</v>
      </c>
    </row>
    <row r="344" spans="1:10" ht="12.75" collapsed="1">
      <c r="A344" s="20" t="s">
        <v>820</v>
      </c>
      <c r="B344" s="17"/>
      <c r="C344" s="27" t="s">
        <v>375</v>
      </c>
      <c r="D344" s="16">
        <f aca="true" t="shared" si="180" ref="D344:J344">D345+D348</f>
        <v>24961.3</v>
      </c>
      <c r="E344" s="270">
        <f t="shared" si="180"/>
        <v>0</v>
      </c>
      <c r="F344" s="16">
        <f t="shared" si="180"/>
        <v>0</v>
      </c>
      <c r="G344" s="16">
        <f t="shared" si="180"/>
        <v>24961.3</v>
      </c>
      <c r="H344" s="16">
        <f t="shared" si="180"/>
        <v>212</v>
      </c>
      <c r="I344" s="16">
        <f t="shared" si="180"/>
        <v>0</v>
      </c>
      <c r="J344" s="16">
        <f t="shared" si="180"/>
        <v>25173.3</v>
      </c>
    </row>
    <row r="345" spans="1:10" ht="25.5">
      <c r="A345" s="20" t="s">
        <v>821</v>
      </c>
      <c r="B345" s="17"/>
      <c r="C345" s="27" t="s">
        <v>21</v>
      </c>
      <c r="D345" s="16">
        <f aca="true" t="shared" si="181" ref="D345:G346">D346</f>
        <v>77</v>
      </c>
      <c r="E345" s="270">
        <f t="shared" si="181"/>
        <v>0</v>
      </c>
      <c r="F345" s="16">
        <f t="shared" si="181"/>
        <v>0</v>
      </c>
      <c r="G345" s="16">
        <f t="shared" si="181"/>
        <v>77</v>
      </c>
      <c r="H345" s="16">
        <f aca="true" t="shared" si="182" ref="H345:J346">H346</f>
        <v>212</v>
      </c>
      <c r="I345" s="16">
        <f t="shared" si="182"/>
        <v>0</v>
      </c>
      <c r="J345" s="16">
        <f t="shared" si="182"/>
        <v>289</v>
      </c>
    </row>
    <row r="346" spans="1:10" ht="25.5">
      <c r="A346" s="20" t="s">
        <v>52</v>
      </c>
      <c r="B346" s="17"/>
      <c r="C346" s="27" t="s">
        <v>376</v>
      </c>
      <c r="D346" s="16">
        <f t="shared" si="181"/>
        <v>77</v>
      </c>
      <c r="E346" s="270">
        <f t="shared" si="181"/>
        <v>0</v>
      </c>
      <c r="F346" s="16">
        <f t="shared" si="181"/>
        <v>0</v>
      </c>
      <c r="G346" s="16">
        <f t="shared" si="181"/>
        <v>77</v>
      </c>
      <c r="H346" s="16">
        <f t="shared" si="182"/>
        <v>212</v>
      </c>
      <c r="I346" s="16">
        <f t="shared" si="182"/>
        <v>0</v>
      </c>
      <c r="J346" s="16">
        <f t="shared" si="182"/>
        <v>289</v>
      </c>
    </row>
    <row r="347" spans="1:10" ht="25.5">
      <c r="A347" s="20"/>
      <c r="B347" s="17" t="s">
        <v>150</v>
      </c>
      <c r="C347" s="27" t="s">
        <v>151</v>
      </c>
      <c r="D347" s="16">
        <v>77</v>
      </c>
      <c r="E347" s="270"/>
      <c r="F347" s="16"/>
      <c r="G347" s="16">
        <f>SUM(D347:F347)</f>
        <v>77</v>
      </c>
      <c r="H347" s="16">
        <v>212</v>
      </c>
      <c r="I347" s="16"/>
      <c r="J347" s="16">
        <f>SUM(G347:I347)</f>
        <v>289</v>
      </c>
    </row>
    <row r="348" spans="1:10" ht="38.25" hidden="1" outlineLevel="1">
      <c r="A348" s="20" t="s">
        <v>660</v>
      </c>
      <c r="B348" s="17"/>
      <c r="C348" s="27" t="s">
        <v>819</v>
      </c>
      <c r="D348" s="16">
        <f aca="true" t="shared" si="183" ref="D348:G349">D349</f>
        <v>24884.3</v>
      </c>
      <c r="E348" s="270">
        <f t="shared" si="183"/>
        <v>0</v>
      </c>
      <c r="F348" s="16">
        <f t="shared" si="183"/>
        <v>0</v>
      </c>
      <c r="G348" s="270">
        <f t="shared" si="183"/>
        <v>24884.3</v>
      </c>
      <c r="H348" s="270">
        <f aca="true" t="shared" si="184" ref="H348:J349">H349</f>
        <v>0</v>
      </c>
      <c r="I348" s="16">
        <f t="shared" si="184"/>
        <v>0</v>
      </c>
      <c r="J348" s="270">
        <f t="shared" si="184"/>
        <v>24884.3</v>
      </c>
    </row>
    <row r="349" spans="1:10" ht="38.25" hidden="1" outlineLevel="1">
      <c r="A349" s="20" t="s">
        <v>661</v>
      </c>
      <c r="B349" s="17"/>
      <c r="C349" s="115" t="s">
        <v>825</v>
      </c>
      <c r="D349" s="16">
        <f t="shared" si="183"/>
        <v>24884.3</v>
      </c>
      <c r="E349" s="270">
        <f t="shared" si="183"/>
        <v>0</v>
      </c>
      <c r="F349" s="16">
        <f t="shared" si="183"/>
        <v>0</v>
      </c>
      <c r="G349" s="270">
        <f t="shared" si="183"/>
        <v>24884.3</v>
      </c>
      <c r="H349" s="270">
        <f t="shared" si="184"/>
        <v>0</v>
      </c>
      <c r="I349" s="16">
        <f t="shared" si="184"/>
        <v>0</v>
      </c>
      <c r="J349" s="270">
        <f t="shared" si="184"/>
        <v>24884.3</v>
      </c>
    </row>
    <row r="350" spans="1:11" ht="25.5" hidden="1" outlineLevel="1">
      <c r="A350" s="20"/>
      <c r="B350" s="17" t="s">
        <v>601</v>
      </c>
      <c r="C350" s="27" t="s">
        <v>602</v>
      </c>
      <c r="D350" s="16">
        <v>24884.3</v>
      </c>
      <c r="E350" s="270"/>
      <c r="F350" s="16"/>
      <c r="G350" s="270">
        <f>SUM(D350:F350)</f>
        <v>24884.3</v>
      </c>
      <c r="H350" s="270"/>
      <c r="I350" s="16"/>
      <c r="J350" s="270">
        <f>SUM(G350:I350)</f>
        <v>24884.3</v>
      </c>
      <c r="K350" s="209"/>
    </row>
    <row r="351" spans="1:16" s="24" customFormat="1" ht="25.5" collapsed="1">
      <c r="A351" s="22" t="s">
        <v>822</v>
      </c>
      <c r="B351" s="23"/>
      <c r="C351" s="109" t="s">
        <v>377</v>
      </c>
      <c r="D351" s="14">
        <f aca="true" t="shared" si="185" ref="D351:J351">D352+D358</f>
        <v>3207</v>
      </c>
      <c r="E351" s="268">
        <f t="shared" si="185"/>
        <v>0</v>
      </c>
      <c r="F351" s="14">
        <f t="shared" si="185"/>
        <v>0</v>
      </c>
      <c r="G351" s="14">
        <f t="shared" si="185"/>
        <v>3207</v>
      </c>
      <c r="H351" s="14">
        <f t="shared" si="185"/>
        <v>1531</v>
      </c>
      <c r="I351" s="14">
        <f t="shared" si="185"/>
        <v>0</v>
      </c>
      <c r="J351" s="14">
        <f t="shared" si="185"/>
        <v>4738</v>
      </c>
      <c r="K351" s="103" t="s">
        <v>468</v>
      </c>
      <c r="L351" s="123"/>
      <c r="M351" s="210">
        <f>D354+D360+D364+D367</f>
        <v>2953</v>
      </c>
      <c r="N351" s="120"/>
      <c r="O351" s="120"/>
      <c r="P351" s="120"/>
    </row>
    <row r="352" spans="1:13" ht="25.5" hidden="1" outlineLevel="1">
      <c r="A352" s="20" t="s">
        <v>824</v>
      </c>
      <c r="B352" s="8"/>
      <c r="C352" s="28" t="s">
        <v>378</v>
      </c>
      <c r="D352" s="16">
        <f aca="true" t="shared" si="186" ref="D352:J352">D353</f>
        <v>1785</v>
      </c>
      <c r="E352" s="270">
        <f t="shared" si="186"/>
        <v>0</v>
      </c>
      <c r="F352" s="16">
        <f t="shared" si="186"/>
        <v>0</v>
      </c>
      <c r="G352" s="16">
        <f t="shared" si="186"/>
        <v>1785</v>
      </c>
      <c r="H352" s="16">
        <f t="shared" si="186"/>
        <v>0</v>
      </c>
      <c r="I352" s="16">
        <f t="shared" si="186"/>
        <v>0</v>
      </c>
      <c r="J352" s="16">
        <f t="shared" si="186"/>
        <v>1785</v>
      </c>
      <c r="K352" s="206" t="s">
        <v>346</v>
      </c>
      <c r="L352" s="207"/>
      <c r="M352" s="211">
        <f>D356</f>
        <v>254</v>
      </c>
    </row>
    <row r="353" spans="1:13" ht="25.5" hidden="1" outlineLevel="1">
      <c r="A353" s="20" t="s">
        <v>823</v>
      </c>
      <c r="B353" s="17"/>
      <c r="C353" s="27" t="s">
        <v>828</v>
      </c>
      <c r="D353" s="16">
        <f aca="true" t="shared" si="187" ref="D353:J353">D354+D356</f>
        <v>1785</v>
      </c>
      <c r="E353" s="270">
        <f t="shared" si="187"/>
        <v>0</v>
      </c>
      <c r="F353" s="16">
        <f t="shared" si="187"/>
        <v>0</v>
      </c>
      <c r="G353" s="16">
        <f t="shared" si="187"/>
        <v>1785</v>
      </c>
      <c r="H353" s="16">
        <f t="shared" si="187"/>
        <v>0</v>
      </c>
      <c r="I353" s="16">
        <f t="shared" si="187"/>
        <v>0</v>
      </c>
      <c r="J353" s="16">
        <f t="shared" si="187"/>
        <v>1785</v>
      </c>
      <c r="K353" s="209" t="s">
        <v>312</v>
      </c>
      <c r="L353" s="2"/>
      <c r="M353" s="122">
        <f>SUM(M351:M352)</f>
        <v>3207</v>
      </c>
    </row>
    <row r="354" spans="1:10" ht="25.5" hidden="1" outlineLevel="1">
      <c r="A354" s="20" t="s">
        <v>53</v>
      </c>
      <c r="B354" s="8"/>
      <c r="C354" s="116" t="s">
        <v>565</v>
      </c>
      <c r="D354" s="16">
        <f aca="true" t="shared" si="188" ref="D354:J354">D355</f>
        <v>1531</v>
      </c>
      <c r="E354" s="270">
        <f t="shared" si="188"/>
        <v>0</v>
      </c>
      <c r="F354" s="16">
        <f t="shared" si="188"/>
        <v>0</v>
      </c>
      <c r="G354" s="16">
        <f t="shared" si="188"/>
        <v>1531</v>
      </c>
      <c r="H354" s="16">
        <f t="shared" si="188"/>
        <v>0</v>
      </c>
      <c r="I354" s="16">
        <f t="shared" si="188"/>
        <v>0</v>
      </c>
      <c r="J354" s="16">
        <f t="shared" si="188"/>
        <v>1531</v>
      </c>
    </row>
    <row r="355" spans="1:10" ht="25.5" hidden="1" outlineLevel="1">
      <c r="A355" s="20"/>
      <c r="B355" s="17" t="s">
        <v>148</v>
      </c>
      <c r="C355" s="27" t="s">
        <v>149</v>
      </c>
      <c r="D355" s="16">
        <v>1531</v>
      </c>
      <c r="E355" s="270"/>
      <c r="F355" s="16"/>
      <c r="G355" s="16">
        <f>SUM(D355:F355)</f>
        <v>1531</v>
      </c>
      <c r="H355" s="16"/>
      <c r="I355" s="16"/>
      <c r="J355" s="16">
        <f>SUM(G355:I355)</f>
        <v>1531</v>
      </c>
    </row>
    <row r="356" spans="1:10" ht="25.5" hidden="1" outlineLevel="1">
      <c r="A356" s="20" t="s">
        <v>852</v>
      </c>
      <c r="B356" s="17"/>
      <c r="C356" s="27" t="s">
        <v>853</v>
      </c>
      <c r="D356" s="16">
        <f aca="true" t="shared" si="189" ref="D356:J356">D357</f>
        <v>254</v>
      </c>
      <c r="E356" s="270">
        <f t="shared" si="189"/>
        <v>0</v>
      </c>
      <c r="F356" s="16">
        <f t="shared" si="189"/>
        <v>0</v>
      </c>
      <c r="G356" s="16">
        <f t="shared" si="189"/>
        <v>254</v>
      </c>
      <c r="H356" s="16">
        <f t="shared" si="189"/>
        <v>0</v>
      </c>
      <c r="I356" s="16">
        <f t="shared" si="189"/>
        <v>0</v>
      </c>
      <c r="J356" s="16">
        <f t="shared" si="189"/>
        <v>254</v>
      </c>
    </row>
    <row r="357" spans="1:10" ht="25.5" hidden="1" outlineLevel="1">
      <c r="A357" s="20"/>
      <c r="B357" s="17" t="s">
        <v>148</v>
      </c>
      <c r="C357" s="27" t="s">
        <v>149</v>
      </c>
      <c r="D357" s="16">
        <v>254</v>
      </c>
      <c r="E357" s="270"/>
      <c r="F357" s="16"/>
      <c r="G357" s="16">
        <f>SUM(D357:F357)</f>
        <v>254</v>
      </c>
      <c r="H357" s="16"/>
      <c r="I357" s="16"/>
      <c r="J357" s="16">
        <f>SUM(G357:I357)</f>
        <v>254</v>
      </c>
    </row>
    <row r="358" spans="1:10" ht="25.5" collapsed="1">
      <c r="A358" s="20" t="s">
        <v>826</v>
      </c>
      <c r="B358" s="8"/>
      <c r="C358" s="28" t="s">
        <v>379</v>
      </c>
      <c r="D358" s="16">
        <f aca="true" t="shared" si="190" ref="D358:J358">D359</f>
        <v>1422</v>
      </c>
      <c r="E358" s="270">
        <f t="shared" si="190"/>
        <v>0</v>
      </c>
      <c r="F358" s="16">
        <f t="shared" si="190"/>
        <v>0</v>
      </c>
      <c r="G358" s="16">
        <f t="shared" si="190"/>
        <v>1422</v>
      </c>
      <c r="H358" s="16">
        <f t="shared" si="190"/>
        <v>1531</v>
      </c>
      <c r="I358" s="16">
        <f t="shared" si="190"/>
        <v>0</v>
      </c>
      <c r="J358" s="16">
        <f t="shared" si="190"/>
        <v>2953</v>
      </c>
    </row>
    <row r="359" spans="1:10" ht="25.5">
      <c r="A359" s="20" t="s">
        <v>827</v>
      </c>
      <c r="B359" s="17"/>
      <c r="C359" s="27" t="s">
        <v>223</v>
      </c>
      <c r="D359" s="16">
        <f aca="true" t="shared" si="191" ref="D359:J359">D360+D364+D367</f>
        <v>1422</v>
      </c>
      <c r="E359" s="270">
        <f t="shared" si="191"/>
        <v>0</v>
      </c>
      <c r="F359" s="16">
        <f t="shared" si="191"/>
        <v>0</v>
      </c>
      <c r="G359" s="16">
        <f t="shared" si="191"/>
        <v>1422</v>
      </c>
      <c r="H359" s="16">
        <f t="shared" si="191"/>
        <v>1531</v>
      </c>
      <c r="I359" s="16">
        <f t="shared" si="191"/>
        <v>0</v>
      </c>
      <c r="J359" s="16">
        <f t="shared" si="191"/>
        <v>2953</v>
      </c>
    </row>
    <row r="360" spans="1:10" ht="38.25">
      <c r="A360" s="20" t="s">
        <v>54</v>
      </c>
      <c r="B360" s="8"/>
      <c r="C360" s="28" t="s">
        <v>380</v>
      </c>
      <c r="D360" s="16">
        <f aca="true" t="shared" si="192" ref="D360:J360">SUM(D361:D363)</f>
        <v>161</v>
      </c>
      <c r="E360" s="270">
        <f t="shared" si="192"/>
        <v>0</v>
      </c>
      <c r="F360" s="16">
        <f t="shared" si="192"/>
        <v>0</v>
      </c>
      <c r="G360" s="16">
        <f>SUM(G361:G363)</f>
        <v>161</v>
      </c>
      <c r="H360" s="16">
        <f t="shared" si="192"/>
        <v>1000</v>
      </c>
      <c r="I360" s="16">
        <f t="shared" si="192"/>
        <v>0</v>
      </c>
      <c r="J360" s="16">
        <f t="shared" si="192"/>
        <v>1161</v>
      </c>
    </row>
    <row r="361" spans="1:10" ht="25.5" hidden="1" outlineLevel="1">
      <c r="A361" s="20"/>
      <c r="B361" s="17" t="s">
        <v>150</v>
      </c>
      <c r="C361" s="27" t="s">
        <v>151</v>
      </c>
      <c r="D361" s="16">
        <v>161</v>
      </c>
      <c r="E361" s="270"/>
      <c r="F361" s="16"/>
      <c r="G361" s="16">
        <f>SUM(D361:F361)</f>
        <v>161</v>
      </c>
      <c r="H361" s="16"/>
      <c r="I361" s="16"/>
      <c r="J361" s="16">
        <f>SUM(G361:I361)</f>
        <v>161</v>
      </c>
    </row>
    <row r="362" spans="1:10" ht="25.5" collapsed="1">
      <c r="A362" s="20"/>
      <c r="B362" s="17" t="s">
        <v>601</v>
      </c>
      <c r="C362" s="27" t="s">
        <v>858</v>
      </c>
      <c r="D362" s="16"/>
      <c r="E362" s="270"/>
      <c r="F362" s="16"/>
      <c r="G362" s="16">
        <v>0</v>
      </c>
      <c r="H362" s="16">
        <v>1000</v>
      </c>
      <c r="I362" s="16"/>
      <c r="J362" s="16">
        <f>SUM(G362:I362)</f>
        <v>1000</v>
      </c>
    </row>
    <row r="363" spans="1:10" ht="12.75" hidden="1" outlineLevel="1">
      <c r="A363" s="20"/>
      <c r="B363" s="17" t="s">
        <v>560</v>
      </c>
      <c r="C363" s="27" t="s">
        <v>561</v>
      </c>
      <c r="D363" s="16"/>
      <c r="E363" s="270"/>
      <c r="F363" s="16"/>
      <c r="G363" s="16">
        <f>SUM(D363:F363)</f>
        <v>0</v>
      </c>
      <c r="H363" s="16"/>
      <c r="I363" s="16"/>
      <c r="J363" s="16">
        <f>SUM(G363:I363)</f>
        <v>0</v>
      </c>
    </row>
    <row r="364" spans="1:10" ht="25.5" collapsed="1">
      <c r="A364" s="20" t="s">
        <v>55</v>
      </c>
      <c r="B364" s="17"/>
      <c r="C364" s="27" t="s">
        <v>381</v>
      </c>
      <c r="D364" s="16">
        <f aca="true" t="shared" si="193" ref="D364:J364">SUM(D365:D366)</f>
        <v>714</v>
      </c>
      <c r="E364" s="270">
        <f t="shared" si="193"/>
        <v>0</v>
      </c>
      <c r="F364" s="16">
        <f t="shared" si="193"/>
        <v>0</v>
      </c>
      <c r="G364" s="16">
        <f t="shared" si="193"/>
        <v>714</v>
      </c>
      <c r="H364" s="16">
        <f t="shared" si="193"/>
        <v>80</v>
      </c>
      <c r="I364" s="16">
        <f t="shared" si="193"/>
        <v>0</v>
      </c>
      <c r="J364" s="16">
        <f t="shared" si="193"/>
        <v>794</v>
      </c>
    </row>
    <row r="365" spans="1:10" ht="25.5">
      <c r="A365" s="20"/>
      <c r="B365" s="17" t="s">
        <v>150</v>
      </c>
      <c r="C365" s="27" t="s">
        <v>151</v>
      </c>
      <c r="D365" s="16">
        <v>714</v>
      </c>
      <c r="E365" s="270"/>
      <c r="F365" s="16"/>
      <c r="G365" s="16">
        <f>SUM(D365:F365)</f>
        <v>714</v>
      </c>
      <c r="H365" s="16">
        <v>80</v>
      </c>
      <c r="I365" s="16"/>
      <c r="J365" s="16">
        <f>SUM(G365:I365)</f>
        <v>794</v>
      </c>
    </row>
    <row r="366" spans="1:10" ht="12.75" hidden="1" outlineLevel="1">
      <c r="A366" s="20"/>
      <c r="B366" s="17" t="s">
        <v>560</v>
      </c>
      <c r="C366" s="27" t="s">
        <v>561</v>
      </c>
      <c r="D366" s="16"/>
      <c r="E366" s="270"/>
      <c r="F366" s="16"/>
      <c r="G366" s="270">
        <f>SUM(D366:F366)</f>
        <v>0</v>
      </c>
      <c r="H366" s="270"/>
      <c r="I366" s="16"/>
      <c r="J366" s="270">
        <f>SUM(G366:I366)</f>
        <v>0</v>
      </c>
    </row>
    <row r="367" spans="1:10" ht="51" hidden="1" outlineLevel="1">
      <c r="A367" s="20" t="s">
        <v>56</v>
      </c>
      <c r="B367" s="8"/>
      <c r="C367" s="28" t="s">
        <v>382</v>
      </c>
      <c r="D367" s="16">
        <f aca="true" t="shared" si="194" ref="D367:J367">D368</f>
        <v>547</v>
      </c>
      <c r="E367" s="270">
        <f t="shared" si="194"/>
        <v>0</v>
      </c>
      <c r="F367" s="16">
        <f t="shared" si="194"/>
        <v>0</v>
      </c>
      <c r="G367" s="270">
        <f t="shared" si="194"/>
        <v>547</v>
      </c>
      <c r="H367" s="270">
        <f t="shared" si="194"/>
        <v>451</v>
      </c>
      <c r="I367" s="16">
        <f t="shared" si="194"/>
        <v>0</v>
      </c>
      <c r="J367" s="270">
        <f t="shared" si="194"/>
        <v>998</v>
      </c>
    </row>
    <row r="368" spans="1:10" ht="12.75" hidden="1" outlineLevel="1">
      <c r="A368" s="20"/>
      <c r="B368" s="17" t="s">
        <v>560</v>
      </c>
      <c r="C368" s="27" t="s">
        <v>561</v>
      </c>
      <c r="D368" s="16">
        <f>537+10</f>
        <v>547</v>
      </c>
      <c r="E368" s="270"/>
      <c r="F368" s="16"/>
      <c r="G368" s="270">
        <f>SUM(D368:F368)</f>
        <v>547</v>
      </c>
      <c r="H368" s="270">
        <v>451</v>
      </c>
      <c r="I368" s="16"/>
      <c r="J368" s="270">
        <f>SUM(G368:I368)</f>
        <v>998</v>
      </c>
    </row>
    <row r="369" spans="1:16" s="24" customFormat="1" ht="25.5" collapsed="1">
      <c r="A369" s="22" t="s">
        <v>829</v>
      </c>
      <c r="B369" s="23"/>
      <c r="C369" s="109" t="s">
        <v>383</v>
      </c>
      <c r="D369" s="14">
        <f aca="true" t="shared" si="195" ref="D369:J369">D370+D390+D394</f>
        <v>42391.4</v>
      </c>
      <c r="E369" s="268">
        <f t="shared" si="195"/>
        <v>-2029.4753500000002</v>
      </c>
      <c r="F369" s="14">
        <f t="shared" si="195"/>
        <v>0</v>
      </c>
      <c r="G369" s="268">
        <f t="shared" si="195"/>
        <v>40361.92465</v>
      </c>
      <c r="H369" s="268">
        <f t="shared" si="195"/>
        <v>-144.60073</v>
      </c>
      <c r="I369" s="14">
        <f t="shared" si="195"/>
        <v>0</v>
      </c>
      <c r="J369" s="268">
        <f t="shared" si="195"/>
        <v>40217.32392</v>
      </c>
      <c r="K369" s="103" t="s">
        <v>468</v>
      </c>
      <c r="L369" s="123"/>
      <c r="M369" s="210">
        <f>D372+D375+D378+D383+D392+D396+D399</f>
        <v>30499.300000000003</v>
      </c>
      <c r="N369" s="120"/>
      <c r="O369" s="120"/>
      <c r="P369" s="120"/>
    </row>
    <row r="370" spans="1:13" ht="25.5">
      <c r="A370" s="20" t="s">
        <v>831</v>
      </c>
      <c r="B370" s="8"/>
      <c r="C370" s="28" t="s">
        <v>384</v>
      </c>
      <c r="D370" s="16">
        <f aca="true" t="shared" si="196" ref="D370:J370">D371+D377+D382</f>
        <v>41405.4</v>
      </c>
      <c r="E370" s="270">
        <f t="shared" si="196"/>
        <v>-2029.4753500000002</v>
      </c>
      <c r="F370" s="16">
        <f t="shared" si="196"/>
        <v>0</v>
      </c>
      <c r="G370" s="270">
        <f t="shared" si="196"/>
        <v>39375.92465</v>
      </c>
      <c r="H370" s="270">
        <f t="shared" si="196"/>
        <v>-144.60073</v>
      </c>
      <c r="I370" s="16">
        <f t="shared" si="196"/>
        <v>0</v>
      </c>
      <c r="J370" s="270">
        <f t="shared" si="196"/>
        <v>39231.32392</v>
      </c>
      <c r="K370" s="206" t="s">
        <v>346</v>
      </c>
      <c r="L370" s="207"/>
      <c r="M370" s="211">
        <f>D380</f>
        <v>11892.1</v>
      </c>
    </row>
    <row r="371" spans="1:13" ht="38.25">
      <c r="A371" s="20" t="s">
        <v>830</v>
      </c>
      <c r="B371" s="8"/>
      <c r="C371" s="28" t="s">
        <v>832</v>
      </c>
      <c r="D371" s="16">
        <f aca="true" t="shared" si="197" ref="D371:J371">D372+D375</f>
        <v>19766.63</v>
      </c>
      <c r="E371" s="270">
        <f t="shared" si="197"/>
        <v>0</v>
      </c>
      <c r="F371" s="16">
        <f t="shared" si="197"/>
        <v>0</v>
      </c>
      <c r="G371" s="16">
        <f t="shared" si="197"/>
        <v>19766.63</v>
      </c>
      <c r="H371" s="270">
        <f t="shared" si="197"/>
        <v>77.26756</v>
      </c>
      <c r="I371" s="16">
        <f t="shared" si="197"/>
        <v>0</v>
      </c>
      <c r="J371" s="270">
        <f t="shared" si="197"/>
        <v>19843.89756</v>
      </c>
      <c r="K371" s="209" t="s">
        <v>312</v>
      </c>
      <c r="L371" s="2"/>
      <c r="M371" s="122">
        <f>SUM(M369:M370)</f>
        <v>42391.4</v>
      </c>
    </row>
    <row r="372" spans="1:10" ht="38.25">
      <c r="A372" s="20" t="s">
        <v>57</v>
      </c>
      <c r="B372" s="8"/>
      <c r="C372" s="28" t="s">
        <v>385</v>
      </c>
      <c r="D372" s="16">
        <f aca="true" t="shared" si="198" ref="D372:J372">SUM(D373:D374)</f>
        <v>2478.63</v>
      </c>
      <c r="E372" s="270">
        <f t="shared" si="198"/>
        <v>0</v>
      </c>
      <c r="F372" s="16">
        <f t="shared" si="198"/>
        <v>0</v>
      </c>
      <c r="G372" s="16">
        <f t="shared" si="198"/>
        <v>2478.63</v>
      </c>
      <c r="H372" s="270">
        <f t="shared" si="198"/>
        <v>77.26756</v>
      </c>
      <c r="I372" s="16">
        <f t="shared" si="198"/>
        <v>0</v>
      </c>
      <c r="J372" s="270">
        <f t="shared" si="198"/>
        <v>2555.8975600000003</v>
      </c>
    </row>
    <row r="373" spans="1:10" ht="25.5" hidden="1" outlineLevel="1">
      <c r="A373" s="20"/>
      <c r="B373" s="8">
        <v>600</v>
      </c>
      <c r="C373" s="27" t="s">
        <v>149</v>
      </c>
      <c r="D373" s="16">
        <v>2269.63</v>
      </c>
      <c r="E373" s="270"/>
      <c r="F373" s="16"/>
      <c r="G373" s="270">
        <f>SUM(D373:F373)</f>
        <v>2269.63</v>
      </c>
      <c r="H373" s="270"/>
      <c r="I373" s="16"/>
      <c r="J373" s="270">
        <f>SUM(G373:I373)</f>
        <v>2269.63</v>
      </c>
    </row>
    <row r="374" spans="1:10" ht="12.75" collapsed="1">
      <c r="A374" s="20"/>
      <c r="B374" s="17" t="s">
        <v>560</v>
      </c>
      <c r="C374" s="27" t="s">
        <v>561</v>
      </c>
      <c r="D374" s="16">
        <v>209</v>
      </c>
      <c r="E374" s="270"/>
      <c r="F374" s="16"/>
      <c r="G374" s="16">
        <f>SUM(D374:F374)</f>
        <v>209</v>
      </c>
      <c r="H374" s="270">
        <v>77.26756</v>
      </c>
      <c r="I374" s="16"/>
      <c r="J374" s="270">
        <f>SUM(G374:I374)</f>
        <v>286.26756</v>
      </c>
    </row>
    <row r="375" spans="1:10" ht="12.75" hidden="1" outlineLevel="1">
      <c r="A375" s="20" t="s">
        <v>58</v>
      </c>
      <c r="B375" s="8"/>
      <c r="C375" s="28" t="s">
        <v>386</v>
      </c>
      <c r="D375" s="16">
        <f aca="true" t="shared" si="199" ref="D375:J375">D376</f>
        <v>17288</v>
      </c>
      <c r="E375" s="270">
        <f t="shared" si="199"/>
        <v>0</v>
      </c>
      <c r="F375" s="16">
        <f t="shared" si="199"/>
        <v>0</v>
      </c>
      <c r="G375" s="270">
        <f t="shared" si="199"/>
        <v>17288</v>
      </c>
      <c r="H375" s="270">
        <f t="shared" si="199"/>
        <v>0</v>
      </c>
      <c r="I375" s="16">
        <f t="shared" si="199"/>
        <v>0</v>
      </c>
      <c r="J375" s="270">
        <f t="shared" si="199"/>
        <v>17288</v>
      </c>
    </row>
    <row r="376" spans="1:10" ht="12.75" hidden="1" outlineLevel="1">
      <c r="A376" s="20"/>
      <c r="B376" s="17" t="s">
        <v>387</v>
      </c>
      <c r="C376" s="27" t="s">
        <v>388</v>
      </c>
      <c r="D376" s="16">
        <v>17288</v>
      </c>
      <c r="E376" s="270"/>
      <c r="F376" s="16"/>
      <c r="G376" s="270">
        <f>SUM(D376:F376)</f>
        <v>17288</v>
      </c>
      <c r="H376" s="270"/>
      <c r="I376" s="16"/>
      <c r="J376" s="270">
        <f>SUM(G376:I376)</f>
        <v>17288</v>
      </c>
    </row>
    <row r="377" spans="1:10" ht="38.25" collapsed="1">
      <c r="A377" s="8" t="s">
        <v>833</v>
      </c>
      <c r="B377" s="8"/>
      <c r="C377" s="28" t="s">
        <v>834</v>
      </c>
      <c r="D377" s="16">
        <f aca="true" t="shared" si="200" ref="D377:J377">D378+D380</f>
        <v>14732.77</v>
      </c>
      <c r="E377" s="270">
        <f t="shared" si="200"/>
        <v>-2029.4753500000002</v>
      </c>
      <c r="F377" s="16">
        <f t="shared" si="200"/>
        <v>0</v>
      </c>
      <c r="G377" s="270">
        <f t="shared" si="200"/>
        <v>12703.29465</v>
      </c>
      <c r="H377" s="270">
        <f t="shared" si="200"/>
        <v>-562.99829</v>
      </c>
      <c r="I377" s="16">
        <f t="shared" si="200"/>
        <v>0</v>
      </c>
      <c r="J377" s="270">
        <f t="shared" si="200"/>
        <v>12140.29636</v>
      </c>
    </row>
    <row r="378" spans="1:16" s="31" customFormat="1" ht="25.5">
      <c r="A378" s="8" t="s">
        <v>854</v>
      </c>
      <c r="B378" s="8"/>
      <c r="C378" s="28" t="s">
        <v>392</v>
      </c>
      <c r="D378" s="16">
        <f aca="true" t="shared" si="201" ref="D378:J378">D379</f>
        <v>2840.67</v>
      </c>
      <c r="E378" s="270">
        <f t="shared" si="201"/>
        <v>-2029.4753500000002</v>
      </c>
      <c r="F378" s="16">
        <f t="shared" si="201"/>
        <v>0</v>
      </c>
      <c r="G378" s="270">
        <f t="shared" si="201"/>
        <v>811.1946499999999</v>
      </c>
      <c r="H378" s="270">
        <f t="shared" si="201"/>
        <v>-562.99829</v>
      </c>
      <c r="I378" s="16">
        <f t="shared" si="201"/>
        <v>0</v>
      </c>
      <c r="J378" s="270">
        <f t="shared" si="201"/>
        <v>248.1963599999999</v>
      </c>
      <c r="K378" s="103"/>
      <c r="L378" s="108"/>
      <c r="M378" s="108"/>
      <c r="N378" s="108"/>
      <c r="O378" s="108"/>
      <c r="P378" s="108"/>
    </row>
    <row r="379" spans="1:16" s="31" customFormat="1" ht="12.75">
      <c r="A379" s="8"/>
      <c r="B379" s="17" t="s">
        <v>560</v>
      </c>
      <c r="C379" s="27" t="s">
        <v>561</v>
      </c>
      <c r="D379" s="16">
        <f>3640.67-800</f>
        <v>2840.67</v>
      </c>
      <c r="E379" s="270">
        <f>-2287.70591+258.23056</f>
        <v>-2029.4753500000002</v>
      </c>
      <c r="F379" s="16"/>
      <c r="G379" s="270">
        <f>SUM(D379:F379)</f>
        <v>811.1946499999999</v>
      </c>
      <c r="H379" s="270">
        <v>-562.99829</v>
      </c>
      <c r="I379" s="16"/>
      <c r="J379" s="270">
        <f>SUM(G379:I379)</f>
        <v>248.1963599999999</v>
      </c>
      <c r="K379" s="103"/>
      <c r="L379" s="108"/>
      <c r="M379" s="108"/>
      <c r="N379" s="108"/>
      <c r="O379" s="108"/>
      <c r="P379" s="108"/>
    </row>
    <row r="380" spans="1:10" ht="51" hidden="1" outlineLevel="1">
      <c r="A380" s="20" t="s">
        <v>123</v>
      </c>
      <c r="B380" s="17"/>
      <c r="C380" s="27" t="s">
        <v>527</v>
      </c>
      <c r="D380" s="16">
        <f aca="true" t="shared" si="202" ref="D380:J380">D381</f>
        <v>11892.1</v>
      </c>
      <c r="E380" s="270">
        <f t="shared" si="202"/>
        <v>0</v>
      </c>
      <c r="F380" s="16">
        <f t="shared" si="202"/>
        <v>0</v>
      </c>
      <c r="G380" s="270">
        <f t="shared" si="202"/>
        <v>11892.1</v>
      </c>
      <c r="H380" s="270">
        <f t="shared" si="202"/>
        <v>0</v>
      </c>
      <c r="I380" s="16">
        <f t="shared" si="202"/>
        <v>0</v>
      </c>
      <c r="J380" s="270">
        <f t="shared" si="202"/>
        <v>11892.1</v>
      </c>
    </row>
    <row r="381" spans="1:10" ht="12.75" hidden="1" outlineLevel="1">
      <c r="A381" s="20"/>
      <c r="B381" s="17" t="s">
        <v>560</v>
      </c>
      <c r="C381" s="27" t="s">
        <v>561</v>
      </c>
      <c r="D381" s="16">
        <v>11892.1</v>
      </c>
      <c r="E381" s="270"/>
      <c r="F381" s="16"/>
      <c r="G381" s="270">
        <f>SUM(D381:F381)</f>
        <v>11892.1</v>
      </c>
      <c r="H381" s="270"/>
      <c r="I381" s="16"/>
      <c r="J381" s="270">
        <f>SUM(G381:I381)</f>
        <v>11892.1</v>
      </c>
    </row>
    <row r="382" spans="1:10" ht="38.25" collapsed="1">
      <c r="A382" s="20" t="s">
        <v>835</v>
      </c>
      <c r="B382" s="8"/>
      <c r="C382" s="28" t="s">
        <v>122</v>
      </c>
      <c r="D382" s="16">
        <f aca="true" t="shared" si="203" ref="D382:J382">D383+D386+D388</f>
        <v>6906</v>
      </c>
      <c r="E382" s="270">
        <f t="shared" si="203"/>
        <v>0</v>
      </c>
      <c r="F382" s="16">
        <f t="shared" si="203"/>
        <v>0</v>
      </c>
      <c r="G382" s="16">
        <f t="shared" si="203"/>
        <v>6906</v>
      </c>
      <c r="H382" s="16">
        <f t="shared" si="203"/>
        <v>341.13</v>
      </c>
      <c r="I382" s="16">
        <f t="shared" si="203"/>
        <v>0</v>
      </c>
      <c r="J382" s="16">
        <f t="shared" si="203"/>
        <v>7247.13</v>
      </c>
    </row>
    <row r="383" spans="1:10" ht="25.5">
      <c r="A383" s="20" t="s">
        <v>59</v>
      </c>
      <c r="B383" s="8"/>
      <c r="C383" s="28" t="s">
        <v>393</v>
      </c>
      <c r="D383" s="16">
        <f aca="true" t="shared" si="204" ref="D383:J383">SUM(D384:D385)</f>
        <v>6906</v>
      </c>
      <c r="E383" s="270">
        <f t="shared" si="204"/>
        <v>0</v>
      </c>
      <c r="F383" s="16">
        <f t="shared" si="204"/>
        <v>0</v>
      </c>
      <c r="G383" s="16">
        <f t="shared" si="204"/>
        <v>6906</v>
      </c>
      <c r="H383" s="16">
        <f t="shared" si="204"/>
        <v>341.13</v>
      </c>
      <c r="I383" s="16">
        <f t="shared" si="204"/>
        <v>0</v>
      </c>
      <c r="J383" s="16">
        <f t="shared" si="204"/>
        <v>7247.13</v>
      </c>
    </row>
    <row r="384" spans="1:10" ht="51">
      <c r="A384" s="20"/>
      <c r="B384" s="17" t="s">
        <v>340</v>
      </c>
      <c r="C384" s="27" t="s">
        <v>341</v>
      </c>
      <c r="D384" s="16">
        <v>6525</v>
      </c>
      <c r="E384" s="270"/>
      <c r="F384" s="16"/>
      <c r="G384" s="16">
        <f>SUM(D384:F384)</f>
        <v>6525</v>
      </c>
      <c r="H384" s="16">
        <v>280</v>
      </c>
      <c r="I384" s="16"/>
      <c r="J384" s="16">
        <f>SUM(G384:I384)</f>
        <v>6805</v>
      </c>
    </row>
    <row r="385" spans="1:10" ht="25.5">
      <c r="A385" s="20"/>
      <c r="B385" s="17" t="s">
        <v>150</v>
      </c>
      <c r="C385" s="27" t="s">
        <v>151</v>
      </c>
      <c r="D385" s="16">
        <v>381</v>
      </c>
      <c r="E385" s="270"/>
      <c r="F385" s="16"/>
      <c r="G385" s="16">
        <f>SUM(D385:F385)</f>
        <v>381</v>
      </c>
      <c r="H385" s="16">
        <f>61.13</f>
        <v>61.13</v>
      </c>
      <c r="I385" s="16"/>
      <c r="J385" s="16">
        <f>SUM(G385:I385)</f>
        <v>442.13</v>
      </c>
    </row>
    <row r="386" spans="1:10" ht="25.5" hidden="1" outlineLevel="1">
      <c r="A386" s="20" t="s">
        <v>484</v>
      </c>
      <c r="B386" s="8"/>
      <c r="C386" s="28" t="s">
        <v>389</v>
      </c>
      <c r="D386" s="16">
        <f aca="true" t="shared" si="205" ref="D386:J386">D387</f>
        <v>0</v>
      </c>
      <c r="E386" s="270">
        <f t="shared" si="205"/>
        <v>0</v>
      </c>
      <c r="F386" s="16">
        <f t="shared" si="205"/>
        <v>0</v>
      </c>
      <c r="G386" s="16">
        <f t="shared" si="205"/>
        <v>0</v>
      </c>
      <c r="H386" s="16">
        <f t="shared" si="205"/>
        <v>0</v>
      </c>
      <c r="I386" s="16">
        <f t="shared" si="205"/>
        <v>0</v>
      </c>
      <c r="J386" s="16">
        <f t="shared" si="205"/>
        <v>0</v>
      </c>
    </row>
    <row r="387" spans="1:10" ht="38.25" hidden="1" outlineLevel="1">
      <c r="A387" s="20"/>
      <c r="B387" s="17" t="s">
        <v>340</v>
      </c>
      <c r="C387" s="27" t="s">
        <v>390</v>
      </c>
      <c r="D387" s="16"/>
      <c r="E387" s="270"/>
      <c r="F387" s="16"/>
      <c r="G387" s="16">
        <f>SUM(G389)</f>
        <v>0</v>
      </c>
      <c r="H387" s="16"/>
      <c r="I387" s="16"/>
      <c r="J387" s="16">
        <f>SUM(J389)</f>
        <v>0</v>
      </c>
    </row>
    <row r="388" spans="1:10" ht="25.5" hidden="1" outlineLevel="1">
      <c r="A388" s="20" t="s">
        <v>124</v>
      </c>
      <c r="B388" s="8"/>
      <c r="C388" s="110" t="s">
        <v>528</v>
      </c>
      <c r="D388" s="16">
        <f aca="true" t="shared" si="206" ref="D388:J388">D389</f>
        <v>0</v>
      </c>
      <c r="E388" s="270">
        <f t="shared" si="206"/>
        <v>0</v>
      </c>
      <c r="F388" s="16">
        <f t="shared" si="206"/>
        <v>0</v>
      </c>
      <c r="G388" s="16">
        <f t="shared" si="206"/>
        <v>0</v>
      </c>
      <c r="H388" s="16">
        <f t="shared" si="206"/>
        <v>0</v>
      </c>
      <c r="I388" s="16">
        <f t="shared" si="206"/>
        <v>0</v>
      </c>
      <c r="J388" s="16">
        <f t="shared" si="206"/>
        <v>0</v>
      </c>
    </row>
    <row r="389" spans="1:10" ht="51" hidden="1" outlineLevel="1">
      <c r="A389" s="20"/>
      <c r="B389" s="17" t="s">
        <v>340</v>
      </c>
      <c r="C389" s="27" t="s">
        <v>341</v>
      </c>
      <c r="D389" s="16"/>
      <c r="E389" s="270"/>
      <c r="F389" s="16"/>
      <c r="G389" s="16">
        <f>SUM(D389:F389)</f>
        <v>0</v>
      </c>
      <c r="H389" s="16"/>
      <c r="I389" s="16"/>
      <c r="J389" s="16">
        <f>SUM(G389:I389)</f>
        <v>0</v>
      </c>
    </row>
    <row r="390" spans="1:10" ht="38.25" hidden="1" outlineLevel="1">
      <c r="A390" s="20" t="s">
        <v>125</v>
      </c>
      <c r="B390" s="8"/>
      <c r="C390" s="28" t="s">
        <v>529</v>
      </c>
      <c r="D390" s="16">
        <f aca="true" t="shared" si="207" ref="D390:G392">D391</f>
        <v>871</v>
      </c>
      <c r="E390" s="270">
        <f t="shared" si="207"/>
        <v>0</v>
      </c>
      <c r="F390" s="16">
        <f t="shared" si="207"/>
        <v>0</v>
      </c>
      <c r="G390" s="16">
        <f t="shared" si="207"/>
        <v>871</v>
      </c>
      <c r="H390" s="16">
        <f aca="true" t="shared" si="208" ref="H390:J392">H391</f>
        <v>0</v>
      </c>
      <c r="I390" s="16">
        <f t="shared" si="208"/>
        <v>0</v>
      </c>
      <c r="J390" s="16">
        <f t="shared" si="208"/>
        <v>871</v>
      </c>
    </row>
    <row r="391" spans="1:10" ht="51" hidden="1" outlineLevel="1">
      <c r="A391" s="20" t="s">
        <v>126</v>
      </c>
      <c r="B391" s="8"/>
      <c r="C391" s="27" t="s">
        <v>398</v>
      </c>
      <c r="D391" s="16">
        <f t="shared" si="207"/>
        <v>871</v>
      </c>
      <c r="E391" s="270">
        <f t="shared" si="207"/>
        <v>0</v>
      </c>
      <c r="F391" s="16">
        <f t="shared" si="207"/>
        <v>0</v>
      </c>
      <c r="G391" s="16">
        <f t="shared" si="207"/>
        <v>871</v>
      </c>
      <c r="H391" s="16">
        <f t="shared" si="208"/>
        <v>0</v>
      </c>
      <c r="I391" s="16">
        <f t="shared" si="208"/>
        <v>0</v>
      </c>
      <c r="J391" s="16">
        <f t="shared" si="208"/>
        <v>871</v>
      </c>
    </row>
    <row r="392" spans="1:10" ht="25.5" hidden="1" outlineLevel="1">
      <c r="A392" s="20" t="s">
        <v>60</v>
      </c>
      <c r="B392" s="8"/>
      <c r="C392" s="28" t="s">
        <v>530</v>
      </c>
      <c r="D392" s="16">
        <f t="shared" si="207"/>
        <v>871</v>
      </c>
      <c r="E392" s="270">
        <f t="shared" si="207"/>
        <v>0</v>
      </c>
      <c r="F392" s="16">
        <f t="shared" si="207"/>
        <v>0</v>
      </c>
      <c r="G392" s="16">
        <f t="shared" si="207"/>
        <v>871</v>
      </c>
      <c r="H392" s="16">
        <f t="shared" si="208"/>
        <v>0</v>
      </c>
      <c r="I392" s="16">
        <f t="shared" si="208"/>
        <v>0</v>
      </c>
      <c r="J392" s="16">
        <f t="shared" si="208"/>
        <v>871</v>
      </c>
    </row>
    <row r="393" spans="1:10" ht="25.5" hidden="1" outlineLevel="1">
      <c r="A393" s="20"/>
      <c r="B393" s="17" t="s">
        <v>150</v>
      </c>
      <c r="C393" s="27" t="s">
        <v>151</v>
      </c>
      <c r="D393" s="16">
        <f>434+51+386</f>
        <v>871</v>
      </c>
      <c r="E393" s="270"/>
      <c r="F393" s="16"/>
      <c r="G393" s="16">
        <f>SUM(D393:F393)</f>
        <v>871</v>
      </c>
      <c r="H393" s="16"/>
      <c r="I393" s="16"/>
      <c r="J393" s="16">
        <f>SUM(G393:I393)</f>
        <v>871</v>
      </c>
    </row>
    <row r="394" spans="1:10" ht="25.5" collapsed="1">
      <c r="A394" s="20" t="s">
        <v>127</v>
      </c>
      <c r="B394" s="8"/>
      <c r="C394" s="28" t="s">
        <v>531</v>
      </c>
      <c r="D394" s="16">
        <f aca="true" t="shared" si="209" ref="D394:J394">D395</f>
        <v>115</v>
      </c>
      <c r="E394" s="270">
        <f t="shared" si="209"/>
        <v>0</v>
      </c>
      <c r="F394" s="16">
        <f t="shared" si="209"/>
        <v>0</v>
      </c>
      <c r="G394" s="16">
        <f t="shared" si="209"/>
        <v>115</v>
      </c>
      <c r="H394" s="16">
        <f t="shared" si="209"/>
        <v>0</v>
      </c>
      <c r="I394" s="16">
        <f t="shared" si="209"/>
        <v>0</v>
      </c>
      <c r="J394" s="16">
        <f t="shared" si="209"/>
        <v>115</v>
      </c>
    </row>
    <row r="395" spans="1:10" ht="38.25">
      <c r="A395" s="20" t="s">
        <v>128</v>
      </c>
      <c r="B395" s="8"/>
      <c r="C395" s="27" t="s">
        <v>129</v>
      </c>
      <c r="D395" s="16">
        <f aca="true" t="shared" si="210" ref="D395:J395">D396+D399</f>
        <v>115</v>
      </c>
      <c r="E395" s="270">
        <f t="shared" si="210"/>
        <v>0</v>
      </c>
      <c r="F395" s="16">
        <f t="shared" si="210"/>
        <v>0</v>
      </c>
      <c r="G395" s="16">
        <f t="shared" si="210"/>
        <v>115</v>
      </c>
      <c r="H395" s="16">
        <f t="shared" si="210"/>
        <v>0</v>
      </c>
      <c r="I395" s="16">
        <f t="shared" si="210"/>
        <v>0</v>
      </c>
      <c r="J395" s="16">
        <f t="shared" si="210"/>
        <v>115</v>
      </c>
    </row>
    <row r="396" spans="1:10" ht="25.5">
      <c r="A396" s="20" t="s">
        <v>61</v>
      </c>
      <c r="B396" s="8"/>
      <c r="C396" s="28" t="s">
        <v>532</v>
      </c>
      <c r="D396" s="16">
        <f>D397</f>
        <v>70</v>
      </c>
      <c r="E396" s="270">
        <f>E397</f>
        <v>0</v>
      </c>
      <c r="F396" s="16">
        <f>F397</f>
        <v>0</v>
      </c>
      <c r="G396" s="16">
        <f>SUM(G397:G398)</f>
        <v>70</v>
      </c>
      <c r="H396" s="16">
        <f>SUM(H397:H398)</f>
        <v>0</v>
      </c>
      <c r="I396" s="16">
        <f>SUM(I397:I398)</f>
        <v>0</v>
      </c>
      <c r="J396" s="16">
        <f>SUM(J397:J398)</f>
        <v>70</v>
      </c>
    </row>
    <row r="397" spans="1:10" ht="51">
      <c r="A397" s="20"/>
      <c r="B397" s="17" t="s">
        <v>340</v>
      </c>
      <c r="C397" s="27" t="s">
        <v>341</v>
      </c>
      <c r="D397" s="16">
        <v>70</v>
      </c>
      <c r="E397" s="270"/>
      <c r="F397" s="16"/>
      <c r="G397" s="16">
        <f>SUM(D397:F397)</f>
        <v>70</v>
      </c>
      <c r="H397" s="16">
        <v>-14</v>
      </c>
      <c r="I397" s="16"/>
      <c r="J397" s="16">
        <f>SUM(G397:I397)</f>
        <v>56</v>
      </c>
    </row>
    <row r="398" spans="1:10" ht="25.5">
      <c r="A398" s="20"/>
      <c r="B398" s="17" t="s">
        <v>150</v>
      </c>
      <c r="C398" s="27" t="s">
        <v>151</v>
      </c>
      <c r="D398" s="16"/>
      <c r="E398" s="270"/>
      <c r="F398" s="16"/>
      <c r="G398" s="16">
        <v>0</v>
      </c>
      <c r="H398" s="16">
        <v>14</v>
      </c>
      <c r="I398" s="16"/>
      <c r="J398" s="16">
        <f>SUM(G398:I398)</f>
        <v>14</v>
      </c>
    </row>
    <row r="399" spans="1:10" ht="38.25" hidden="1" outlineLevel="1">
      <c r="A399" s="20" t="s">
        <v>62</v>
      </c>
      <c r="B399" s="8"/>
      <c r="C399" s="28" t="s">
        <v>533</v>
      </c>
      <c r="D399" s="16">
        <f aca="true" t="shared" si="211" ref="D399:J399">D400</f>
        <v>45</v>
      </c>
      <c r="E399" s="270">
        <f t="shared" si="211"/>
        <v>0</v>
      </c>
      <c r="F399" s="16">
        <f t="shared" si="211"/>
        <v>0</v>
      </c>
      <c r="G399" s="16">
        <f t="shared" si="211"/>
        <v>45</v>
      </c>
      <c r="H399" s="16">
        <f t="shared" si="211"/>
        <v>0</v>
      </c>
      <c r="I399" s="16">
        <f t="shared" si="211"/>
        <v>0</v>
      </c>
      <c r="J399" s="16">
        <f t="shared" si="211"/>
        <v>45</v>
      </c>
    </row>
    <row r="400" spans="1:10" ht="25.5" hidden="1" outlineLevel="1">
      <c r="A400" s="20"/>
      <c r="B400" s="17" t="s">
        <v>150</v>
      </c>
      <c r="C400" s="27" t="s">
        <v>151</v>
      </c>
      <c r="D400" s="16">
        <v>45</v>
      </c>
      <c r="E400" s="270"/>
      <c r="F400" s="16"/>
      <c r="G400" s="16">
        <f>SUM(D400:F400)</f>
        <v>45</v>
      </c>
      <c r="H400" s="16"/>
      <c r="I400" s="16"/>
      <c r="J400" s="16">
        <f>SUM(G400:I400)</f>
        <v>45</v>
      </c>
    </row>
    <row r="401" spans="1:16" s="24" customFormat="1" ht="25.5" collapsed="1">
      <c r="A401" s="22" t="s">
        <v>131</v>
      </c>
      <c r="B401" s="23"/>
      <c r="C401" s="117" t="s">
        <v>130</v>
      </c>
      <c r="D401" s="14">
        <f aca="true" t="shared" si="212" ref="D401:J401">D402+D422+D428</f>
        <v>33498.9</v>
      </c>
      <c r="E401" s="14">
        <f t="shared" si="212"/>
        <v>0</v>
      </c>
      <c r="F401" s="14">
        <f t="shared" si="212"/>
        <v>0</v>
      </c>
      <c r="G401" s="14">
        <f t="shared" si="212"/>
        <v>33498.9</v>
      </c>
      <c r="H401" s="14">
        <f t="shared" si="212"/>
        <v>-280</v>
      </c>
      <c r="I401" s="14">
        <f t="shared" si="212"/>
        <v>0</v>
      </c>
      <c r="J401" s="14">
        <f t="shared" si="212"/>
        <v>33218.9</v>
      </c>
      <c r="K401" s="103" t="s">
        <v>468</v>
      </c>
      <c r="L401" s="123"/>
      <c r="M401" s="210">
        <f>D403+D423+D429+D431</f>
        <v>31499</v>
      </c>
      <c r="N401" s="120"/>
      <c r="O401" s="120"/>
      <c r="P401" s="120"/>
    </row>
    <row r="402" spans="1:13" ht="12.75">
      <c r="A402" s="20" t="s">
        <v>132</v>
      </c>
      <c r="B402" s="17"/>
      <c r="C402" s="27" t="s">
        <v>133</v>
      </c>
      <c r="D402" s="16">
        <f aca="true" t="shared" si="213" ref="D402:J402">D403+D414+D418+D416</f>
        <v>27336.300000000003</v>
      </c>
      <c r="E402" s="16">
        <f t="shared" si="213"/>
        <v>0</v>
      </c>
      <c r="F402" s="16">
        <f t="shared" si="213"/>
        <v>0</v>
      </c>
      <c r="G402" s="16">
        <f t="shared" si="213"/>
        <v>27336.300000000003</v>
      </c>
      <c r="H402" s="16">
        <f t="shared" si="213"/>
        <v>-280</v>
      </c>
      <c r="I402" s="16">
        <f t="shared" si="213"/>
        <v>0</v>
      </c>
      <c r="J402" s="16">
        <f t="shared" si="213"/>
        <v>27056.300000000003</v>
      </c>
      <c r="K402" s="206" t="s">
        <v>346</v>
      </c>
      <c r="L402" s="207"/>
      <c r="M402" s="211">
        <f>D416+D426+D418</f>
        <v>1999.9</v>
      </c>
    </row>
    <row r="403" spans="1:16" s="11" customFormat="1" ht="25.5">
      <c r="A403" s="7" t="s">
        <v>518</v>
      </c>
      <c r="B403" s="7"/>
      <c r="C403" s="28" t="s">
        <v>534</v>
      </c>
      <c r="D403" s="16">
        <f aca="true" t="shared" si="214" ref="D403:J403">D404+D406+D410+D412</f>
        <v>25541</v>
      </c>
      <c r="E403" s="16">
        <f t="shared" si="214"/>
        <v>0</v>
      </c>
      <c r="F403" s="16">
        <f t="shared" si="214"/>
        <v>0</v>
      </c>
      <c r="G403" s="16">
        <f t="shared" si="214"/>
        <v>25541</v>
      </c>
      <c r="H403" s="16">
        <f t="shared" si="214"/>
        <v>-280</v>
      </c>
      <c r="I403" s="16">
        <f t="shared" si="214"/>
        <v>0</v>
      </c>
      <c r="J403" s="16">
        <f t="shared" si="214"/>
        <v>25261</v>
      </c>
      <c r="K403" s="209" t="s">
        <v>312</v>
      </c>
      <c r="L403" s="2"/>
      <c r="M403" s="122">
        <f>SUM(M401:M402)</f>
        <v>33498.9</v>
      </c>
      <c r="N403" s="3"/>
      <c r="O403" s="2"/>
      <c r="P403" s="2"/>
    </row>
    <row r="404" spans="1:16" s="11" customFormat="1" ht="12.75" hidden="1" outlineLevel="1">
      <c r="A404" s="7" t="s">
        <v>513</v>
      </c>
      <c r="B404" s="20"/>
      <c r="C404" s="28" t="s">
        <v>535</v>
      </c>
      <c r="D404" s="16">
        <f aca="true" t="shared" si="215" ref="D404:J404">D405</f>
        <v>1225</v>
      </c>
      <c r="E404" s="16">
        <f t="shared" si="215"/>
        <v>0</v>
      </c>
      <c r="F404" s="16">
        <f t="shared" si="215"/>
        <v>0</v>
      </c>
      <c r="G404" s="16">
        <f t="shared" si="215"/>
        <v>1225</v>
      </c>
      <c r="H404" s="16">
        <f t="shared" si="215"/>
        <v>0</v>
      </c>
      <c r="I404" s="16">
        <f t="shared" si="215"/>
        <v>0</v>
      </c>
      <c r="J404" s="16">
        <f t="shared" si="215"/>
        <v>1225</v>
      </c>
      <c r="K404" s="103"/>
      <c r="L404" s="2"/>
      <c r="M404" s="2"/>
      <c r="N404" s="2"/>
      <c r="O404" s="2"/>
      <c r="P404" s="2"/>
    </row>
    <row r="405" spans="1:16" s="11" customFormat="1" ht="51" hidden="1" outlineLevel="1">
      <c r="A405" s="7"/>
      <c r="B405" s="17" t="s">
        <v>340</v>
      </c>
      <c r="C405" s="27" t="s">
        <v>341</v>
      </c>
      <c r="D405" s="16">
        <f>1197+28</f>
        <v>1225</v>
      </c>
      <c r="E405" s="16"/>
      <c r="F405" s="16"/>
      <c r="G405" s="16">
        <f>SUM(D405:F405)</f>
        <v>1225</v>
      </c>
      <c r="H405" s="16"/>
      <c r="I405" s="16"/>
      <c r="J405" s="16">
        <f>SUM(G405:I405)</f>
        <v>1225</v>
      </c>
      <c r="K405" s="103"/>
      <c r="L405" s="2"/>
      <c r="M405" s="2"/>
      <c r="N405" s="2"/>
      <c r="O405" s="2"/>
      <c r="P405" s="2"/>
    </row>
    <row r="406" spans="1:16" s="11" customFormat="1" ht="12.75" collapsed="1">
      <c r="A406" s="7" t="s">
        <v>514</v>
      </c>
      <c r="B406" s="20"/>
      <c r="C406" s="28" t="s">
        <v>536</v>
      </c>
      <c r="D406" s="16">
        <f aca="true" t="shared" si="216" ref="D406:J406">SUM(D407:D409)</f>
        <v>22503</v>
      </c>
      <c r="E406" s="16">
        <f t="shared" si="216"/>
        <v>0</v>
      </c>
      <c r="F406" s="16">
        <f t="shared" si="216"/>
        <v>0</v>
      </c>
      <c r="G406" s="16">
        <f t="shared" si="216"/>
        <v>22503</v>
      </c>
      <c r="H406" s="16">
        <f t="shared" si="216"/>
        <v>-280</v>
      </c>
      <c r="I406" s="16">
        <f t="shared" si="216"/>
        <v>0</v>
      </c>
      <c r="J406" s="16">
        <f t="shared" si="216"/>
        <v>22223</v>
      </c>
      <c r="K406" s="103"/>
      <c r="L406" s="2"/>
      <c r="M406" s="2"/>
      <c r="N406" s="2"/>
      <c r="O406" s="2"/>
      <c r="P406" s="2"/>
    </row>
    <row r="407" spans="1:16" s="11" customFormat="1" ht="51">
      <c r="A407" s="7"/>
      <c r="B407" s="17" t="s">
        <v>340</v>
      </c>
      <c r="C407" s="27" t="s">
        <v>341</v>
      </c>
      <c r="D407" s="16">
        <f>1414+1874+17255</f>
        <v>20543</v>
      </c>
      <c r="E407" s="16">
        <v>-148</v>
      </c>
      <c r="F407" s="16"/>
      <c r="G407" s="16">
        <f>SUM(D407:F407)</f>
        <v>20395</v>
      </c>
      <c r="H407" s="16">
        <v>-263</v>
      </c>
      <c r="I407" s="16"/>
      <c r="J407" s="16">
        <f>SUM(G407:I407)</f>
        <v>20132</v>
      </c>
      <c r="K407" s="103"/>
      <c r="L407" s="2"/>
      <c r="M407" s="2"/>
      <c r="N407" s="2"/>
      <c r="O407" s="2"/>
      <c r="P407" s="2"/>
    </row>
    <row r="408" spans="1:16" s="11" customFormat="1" ht="25.5">
      <c r="A408" s="7"/>
      <c r="B408" s="17" t="s">
        <v>150</v>
      </c>
      <c r="C408" s="27" t="s">
        <v>151</v>
      </c>
      <c r="D408" s="16">
        <f>447+72+1389</f>
        <v>1908</v>
      </c>
      <c r="E408" s="16">
        <v>148</v>
      </c>
      <c r="F408" s="16"/>
      <c r="G408" s="16">
        <f>SUM(D408:F408)</f>
        <v>2056</v>
      </c>
      <c r="H408" s="16">
        <v>-17</v>
      </c>
      <c r="I408" s="16"/>
      <c r="J408" s="16">
        <f>SUM(G408:I408)</f>
        <v>2039</v>
      </c>
      <c r="K408" s="103"/>
      <c r="L408" s="2"/>
      <c r="M408" s="2"/>
      <c r="N408" s="2"/>
      <c r="O408" s="2"/>
      <c r="P408" s="2"/>
    </row>
    <row r="409" spans="1:16" s="11" customFormat="1" ht="12.75" hidden="1" outlineLevel="1">
      <c r="A409" s="7"/>
      <c r="B409" s="17" t="s">
        <v>560</v>
      </c>
      <c r="C409" s="27" t="s">
        <v>561</v>
      </c>
      <c r="D409" s="16">
        <f>52</f>
        <v>52</v>
      </c>
      <c r="E409" s="270"/>
      <c r="F409" s="16"/>
      <c r="G409" s="270">
        <f>SUM(D409:F409)</f>
        <v>52</v>
      </c>
      <c r="H409" s="270"/>
      <c r="I409" s="16"/>
      <c r="J409" s="270">
        <f>SUM(G409:I409)</f>
        <v>52</v>
      </c>
      <c r="K409" s="103"/>
      <c r="L409" s="2"/>
      <c r="M409" s="2"/>
      <c r="N409" s="2"/>
      <c r="O409" s="2"/>
      <c r="P409" s="2"/>
    </row>
    <row r="410" spans="1:16" s="19" customFormat="1" ht="12.75" hidden="1" outlineLevel="1">
      <c r="A410" s="7" t="s">
        <v>515</v>
      </c>
      <c r="B410" s="17"/>
      <c r="C410" s="27" t="s">
        <v>221</v>
      </c>
      <c r="D410" s="16">
        <f aca="true" t="shared" si="217" ref="D410:J410">D411</f>
        <v>1169</v>
      </c>
      <c r="E410" s="270">
        <f t="shared" si="217"/>
        <v>0</v>
      </c>
      <c r="F410" s="16">
        <f t="shared" si="217"/>
        <v>0</v>
      </c>
      <c r="G410" s="270">
        <f t="shared" si="217"/>
        <v>1169</v>
      </c>
      <c r="H410" s="270">
        <f t="shared" si="217"/>
        <v>0</v>
      </c>
      <c r="I410" s="16">
        <f t="shared" si="217"/>
        <v>0</v>
      </c>
      <c r="J410" s="270">
        <f t="shared" si="217"/>
        <v>1169</v>
      </c>
      <c r="K410" s="103"/>
      <c r="L410" s="107"/>
      <c r="M410" s="107"/>
      <c r="N410" s="107"/>
      <c r="O410" s="107"/>
      <c r="P410" s="107"/>
    </row>
    <row r="411" spans="1:16" s="11" customFormat="1" ht="51" hidden="1" outlineLevel="1">
      <c r="A411" s="7"/>
      <c r="B411" s="17" t="s">
        <v>340</v>
      </c>
      <c r="C411" s="27" t="s">
        <v>341</v>
      </c>
      <c r="D411" s="16">
        <v>1169</v>
      </c>
      <c r="E411" s="270"/>
      <c r="F411" s="16"/>
      <c r="G411" s="270">
        <f>SUM(D411:F411)</f>
        <v>1169</v>
      </c>
      <c r="H411" s="270"/>
      <c r="I411" s="16"/>
      <c r="J411" s="270">
        <f>SUM(G411:I411)</f>
        <v>1169</v>
      </c>
      <c r="K411" s="103"/>
      <c r="L411" s="2"/>
      <c r="M411" s="2"/>
      <c r="N411" s="2"/>
      <c r="O411" s="2"/>
      <c r="P411" s="2"/>
    </row>
    <row r="412" spans="1:16" s="11" customFormat="1" ht="25.5" hidden="1" outlineLevel="1">
      <c r="A412" s="7" t="s">
        <v>516</v>
      </c>
      <c r="B412" s="20"/>
      <c r="C412" s="28" t="s">
        <v>222</v>
      </c>
      <c r="D412" s="16">
        <f aca="true" t="shared" si="218" ref="D412:J412">D413</f>
        <v>644</v>
      </c>
      <c r="E412" s="270">
        <f t="shared" si="218"/>
        <v>0</v>
      </c>
      <c r="F412" s="16">
        <f t="shared" si="218"/>
        <v>0</v>
      </c>
      <c r="G412" s="270">
        <f t="shared" si="218"/>
        <v>644</v>
      </c>
      <c r="H412" s="270">
        <f t="shared" si="218"/>
        <v>0</v>
      </c>
      <c r="I412" s="16">
        <f t="shared" si="218"/>
        <v>0</v>
      </c>
      <c r="J412" s="270">
        <f t="shared" si="218"/>
        <v>644</v>
      </c>
      <c r="K412" s="103"/>
      <c r="L412" s="2"/>
      <c r="M412" s="2"/>
      <c r="N412" s="2"/>
      <c r="O412" s="2"/>
      <c r="P412" s="2"/>
    </row>
    <row r="413" spans="1:16" s="11" customFormat="1" ht="51" hidden="1" outlineLevel="1">
      <c r="A413" s="7"/>
      <c r="B413" s="17" t="s">
        <v>340</v>
      </c>
      <c r="C413" s="27" t="s">
        <v>341</v>
      </c>
      <c r="D413" s="16">
        <v>644</v>
      </c>
      <c r="E413" s="270"/>
      <c r="F413" s="16"/>
      <c r="G413" s="270">
        <f>SUM(D413:F413)</f>
        <v>644</v>
      </c>
      <c r="H413" s="270"/>
      <c r="I413" s="16"/>
      <c r="J413" s="270">
        <f>SUM(G413:I413)</f>
        <v>644</v>
      </c>
      <c r="K413" s="103"/>
      <c r="L413" s="2"/>
      <c r="M413" s="2"/>
      <c r="N413" s="2"/>
      <c r="O413" s="2"/>
      <c r="P413" s="2"/>
    </row>
    <row r="414" spans="1:16" s="11" customFormat="1" ht="51" hidden="1" outlineLevel="1">
      <c r="A414" s="7" t="s">
        <v>334</v>
      </c>
      <c r="B414" s="17"/>
      <c r="C414" s="27" t="s">
        <v>353</v>
      </c>
      <c r="D414" s="16">
        <f aca="true" t="shared" si="219" ref="D414:J414">D415</f>
        <v>0</v>
      </c>
      <c r="E414" s="270">
        <f t="shared" si="219"/>
        <v>0</v>
      </c>
      <c r="F414" s="16">
        <f t="shared" si="219"/>
        <v>0</v>
      </c>
      <c r="G414" s="270">
        <f t="shared" si="219"/>
        <v>0</v>
      </c>
      <c r="H414" s="270">
        <f t="shared" si="219"/>
        <v>0</v>
      </c>
      <c r="I414" s="16">
        <f t="shared" si="219"/>
        <v>0</v>
      </c>
      <c r="J414" s="270">
        <f t="shared" si="219"/>
        <v>0</v>
      </c>
      <c r="K414" s="103"/>
      <c r="L414" s="2"/>
      <c r="M414" s="2"/>
      <c r="N414" s="2"/>
      <c r="O414" s="2"/>
      <c r="P414" s="2"/>
    </row>
    <row r="415" spans="1:16" s="11" customFormat="1" ht="51" hidden="1" outlineLevel="1">
      <c r="A415" s="7"/>
      <c r="B415" s="17" t="s">
        <v>340</v>
      </c>
      <c r="C415" s="27" t="s">
        <v>341</v>
      </c>
      <c r="D415" s="16"/>
      <c r="E415" s="270"/>
      <c r="F415" s="16"/>
      <c r="G415" s="270">
        <f>SUM(D415:F415)</f>
        <v>0</v>
      </c>
      <c r="H415" s="270"/>
      <c r="I415" s="16"/>
      <c r="J415" s="270">
        <f>SUM(G415:I415)</f>
        <v>0</v>
      </c>
      <c r="K415" s="103"/>
      <c r="L415" s="2"/>
      <c r="M415" s="2"/>
      <c r="N415" s="2"/>
      <c r="O415" s="2"/>
      <c r="P415" s="2"/>
    </row>
    <row r="416" spans="1:16" s="11" customFormat="1" ht="51" hidden="1" outlineLevel="1" collapsed="1">
      <c r="A416" s="20" t="s">
        <v>812</v>
      </c>
      <c r="B416" s="8"/>
      <c r="C416" s="110" t="s">
        <v>212</v>
      </c>
      <c r="D416" s="16">
        <f aca="true" t="shared" si="220" ref="D416:J416">D417</f>
        <v>17.9</v>
      </c>
      <c r="E416" s="270">
        <f t="shared" si="220"/>
        <v>0</v>
      </c>
      <c r="F416" s="16">
        <f t="shared" si="220"/>
        <v>0</v>
      </c>
      <c r="G416" s="270">
        <f t="shared" si="220"/>
        <v>17.9</v>
      </c>
      <c r="H416" s="270">
        <f t="shared" si="220"/>
        <v>0</v>
      </c>
      <c r="I416" s="16">
        <f t="shared" si="220"/>
        <v>0</v>
      </c>
      <c r="J416" s="270">
        <f t="shared" si="220"/>
        <v>17.9</v>
      </c>
      <c r="K416" s="103"/>
      <c r="L416" s="2"/>
      <c r="M416" s="2"/>
      <c r="N416" s="2"/>
      <c r="O416" s="2"/>
      <c r="P416" s="2"/>
    </row>
    <row r="417" spans="1:16" s="11" customFormat="1" ht="51" hidden="1" outlineLevel="1">
      <c r="A417" s="20"/>
      <c r="B417" s="17" t="s">
        <v>340</v>
      </c>
      <c r="C417" s="27" t="s">
        <v>341</v>
      </c>
      <c r="D417" s="16">
        <v>17.9</v>
      </c>
      <c r="E417" s="270"/>
      <c r="F417" s="16"/>
      <c r="G417" s="270">
        <f>SUM(D417:F417)</f>
        <v>17.9</v>
      </c>
      <c r="H417" s="270"/>
      <c r="I417" s="16"/>
      <c r="J417" s="270">
        <f>SUM(G417:I417)</f>
        <v>17.9</v>
      </c>
      <c r="K417" s="103"/>
      <c r="L417" s="2"/>
      <c r="M417" s="2"/>
      <c r="N417" s="2"/>
      <c r="O417" s="2"/>
      <c r="P417" s="2"/>
    </row>
    <row r="418" spans="1:16" s="19" customFormat="1" ht="12.75" hidden="1" outlineLevel="1">
      <c r="A418" s="7" t="s">
        <v>519</v>
      </c>
      <c r="B418" s="17"/>
      <c r="C418" s="27" t="s">
        <v>541</v>
      </c>
      <c r="D418" s="16">
        <f aca="true" t="shared" si="221" ref="D418:J418">SUM(D419:D421)</f>
        <v>1777.4</v>
      </c>
      <c r="E418" s="270">
        <f t="shared" si="221"/>
        <v>0</v>
      </c>
      <c r="F418" s="16">
        <f t="shared" si="221"/>
        <v>0</v>
      </c>
      <c r="G418" s="270">
        <f t="shared" si="221"/>
        <v>1777.4</v>
      </c>
      <c r="H418" s="270">
        <f t="shared" si="221"/>
        <v>0</v>
      </c>
      <c r="I418" s="16">
        <f t="shared" si="221"/>
        <v>0</v>
      </c>
      <c r="J418" s="270">
        <f t="shared" si="221"/>
        <v>1777.4</v>
      </c>
      <c r="K418" s="208"/>
      <c r="L418" s="107"/>
      <c r="M418" s="107"/>
      <c r="N418" s="107"/>
      <c r="O418" s="107"/>
      <c r="P418" s="107"/>
    </row>
    <row r="419" spans="1:16" s="19" customFormat="1" ht="51" hidden="1" outlineLevel="1">
      <c r="A419" s="7"/>
      <c r="B419" s="17" t="s">
        <v>340</v>
      </c>
      <c r="C419" s="27" t="s">
        <v>341</v>
      </c>
      <c r="D419" s="16">
        <v>1125.186</v>
      </c>
      <c r="E419" s="270"/>
      <c r="F419" s="16"/>
      <c r="G419" s="270">
        <f>SUM(D419:F419)</f>
        <v>1125.186</v>
      </c>
      <c r="H419" s="270"/>
      <c r="I419" s="16"/>
      <c r="J419" s="270">
        <f>SUM(G419:I419)</f>
        <v>1125.186</v>
      </c>
      <c r="K419" s="103"/>
      <c r="L419" s="107"/>
      <c r="M419" s="107"/>
      <c r="N419" s="107"/>
      <c r="O419" s="107"/>
      <c r="P419" s="107"/>
    </row>
    <row r="420" spans="1:16" s="19" customFormat="1" ht="25.5" hidden="1" outlineLevel="1">
      <c r="A420" s="7"/>
      <c r="B420" s="17" t="s">
        <v>150</v>
      </c>
      <c r="C420" s="27" t="s">
        <v>151</v>
      </c>
      <c r="D420" s="16">
        <v>648.214</v>
      </c>
      <c r="E420" s="270"/>
      <c r="F420" s="16"/>
      <c r="G420" s="270">
        <f>SUM(D420:F420)</f>
        <v>648.214</v>
      </c>
      <c r="H420" s="270"/>
      <c r="I420" s="16"/>
      <c r="J420" s="270">
        <f>SUM(G420:I420)</f>
        <v>648.214</v>
      </c>
      <c r="K420" s="103"/>
      <c r="L420" s="107"/>
      <c r="M420" s="107"/>
      <c r="N420" s="107"/>
      <c r="O420" s="107"/>
      <c r="P420" s="107"/>
    </row>
    <row r="421" spans="1:16" s="19" customFormat="1" ht="12.75" hidden="1" outlineLevel="1">
      <c r="A421" s="7"/>
      <c r="B421" s="17" t="s">
        <v>560</v>
      </c>
      <c r="C421" s="27" t="s">
        <v>561</v>
      </c>
      <c r="D421" s="16">
        <v>4</v>
      </c>
      <c r="E421" s="270"/>
      <c r="F421" s="16"/>
      <c r="G421" s="270">
        <f>SUM(D421:F421)</f>
        <v>4</v>
      </c>
      <c r="H421" s="270"/>
      <c r="I421" s="16"/>
      <c r="J421" s="270">
        <f>SUM(G421:I421)</f>
        <v>4</v>
      </c>
      <c r="K421" s="103"/>
      <c r="L421" s="107"/>
      <c r="M421" s="107"/>
      <c r="N421" s="107"/>
      <c r="O421" s="107"/>
      <c r="P421" s="107"/>
    </row>
    <row r="422" spans="1:16" s="11" customFormat="1" ht="25.5" hidden="1" outlineLevel="1">
      <c r="A422" s="7" t="s">
        <v>517</v>
      </c>
      <c r="B422" s="17"/>
      <c r="C422" s="27" t="s">
        <v>521</v>
      </c>
      <c r="D422" s="16">
        <f aca="true" t="shared" si="222" ref="D422:J422">D423+D426</f>
        <v>684.6</v>
      </c>
      <c r="E422" s="270">
        <f t="shared" si="222"/>
        <v>0</v>
      </c>
      <c r="F422" s="16">
        <f t="shared" si="222"/>
        <v>0</v>
      </c>
      <c r="G422" s="270">
        <f t="shared" si="222"/>
        <v>684.6</v>
      </c>
      <c r="H422" s="270">
        <f t="shared" si="222"/>
        <v>0</v>
      </c>
      <c r="I422" s="16">
        <f t="shared" si="222"/>
        <v>0</v>
      </c>
      <c r="J422" s="270">
        <f t="shared" si="222"/>
        <v>684.6</v>
      </c>
      <c r="K422" s="103"/>
      <c r="L422" s="2"/>
      <c r="M422" s="2"/>
      <c r="N422" s="2"/>
      <c r="O422" s="2"/>
      <c r="P422" s="2"/>
    </row>
    <row r="423" spans="1:16" s="11" customFormat="1" ht="12.75" hidden="1" outlineLevel="1">
      <c r="A423" s="7" t="s">
        <v>329</v>
      </c>
      <c r="B423" s="7"/>
      <c r="C423" s="28" t="s">
        <v>538</v>
      </c>
      <c r="D423" s="16">
        <f aca="true" t="shared" si="223" ref="D423:G424">D424</f>
        <v>480</v>
      </c>
      <c r="E423" s="270">
        <f t="shared" si="223"/>
        <v>0</v>
      </c>
      <c r="F423" s="16">
        <f t="shared" si="223"/>
        <v>0</v>
      </c>
      <c r="G423" s="270">
        <f t="shared" si="223"/>
        <v>480</v>
      </c>
      <c r="H423" s="270">
        <f aca="true" t="shared" si="224" ref="H423:J424">H424</f>
        <v>0</v>
      </c>
      <c r="I423" s="16">
        <f t="shared" si="224"/>
        <v>0</v>
      </c>
      <c r="J423" s="270">
        <f t="shared" si="224"/>
        <v>480</v>
      </c>
      <c r="K423" s="103"/>
      <c r="L423" s="2"/>
      <c r="M423" s="2"/>
      <c r="N423" s="2"/>
      <c r="O423" s="2"/>
      <c r="P423" s="2"/>
    </row>
    <row r="424" spans="1:16" s="11" customFormat="1" ht="38.25" hidden="1" outlineLevel="1">
      <c r="A424" s="7" t="s">
        <v>330</v>
      </c>
      <c r="B424" s="7"/>
      <c r="C424" s="28" t="s">
        <v>539</v>
      </c>
      <c r="D424" s="16">
        <f t="shared" si="223"/>
        <v>480</v>
      </c>
      <c r="E424" s="270">
        <f t="shared" si="223"/>
        <v>0</v>
      </c>
      <c r="F424" s="16">
        <f t="shared" si="223"/>
        <v>0</v>
      </c>
      <c r="G424" s="270">
        <f t="shared" si="223"/>
        <v>480</v>
      </c>
      <c r="H424" s="270">
        <f t="shared" si="224"/>
        <v>0</v>
      </c>
      <c r="I424" s="16">
        <f t="shared" si="224"/>
        <v>0</v>
      </c>
      <c r="J424" s="270">
        <f t="shared" si="224"/>
        <v>480</v>
      </c>
      <c r="K424" s="103"/>
      <c r="L424" s="2"/>
      <c r="M424" s="2"/>
      <c r="N424" s="2"/>
      <c r="O424" s="2"/>
      <c r="P424" s="2"/>
    </row>
    <row r="425" spans="1:16" s="11" customFormat="1" ht="12.75" hidden="1" outlineLevel="1">
      <c r="A425" s="7"/>
      <c r="B425" s="17" t="s">
        <v>560</v>
      </c>
      <c r="C425" s="27" t="s">
        <v>561</v>
      </c>
      <c r="D425" s="16">
        <v>480</v>
      </c>
      <c r="E425" s="270"/>
      <c r="F425" s="16"/>
      <c r="G425" s="270">
        <f>SUM(D425:F425)</f>
        <v>480</v>
      </c>
      <c r="H425" s="270"/>
      <c r="I425" s="16"/>
      <c r="J425" s="270">
        <f>SUM(G425:I425)</f>
        <v>480</v>
      </c>
      <c r="K425" s="103"/>
      <c r="L425" s="2"/>
      <c r="M425" s="2"/>
      <c r="N425" s="2"/>
      <c r="O425" s="2"/>
      <c r="P425" s="2"/>
    </row>
    <row r="426" spans="1:16" s="19" customFormat="1" ht="25.5" hidden="1" outlineLevel="1">
      <c r="A426" s="7" t="s">
        <v>692</v>
      </c>
      <c r="B426" s="17"/>
      <c r="C426" s="27" t="s">
        <v>693</v>
      </c>
      <c r="D426" s="16">
        <f aca="true" t="shared" si="225" ref="D426:J426">D427</f>
        <v>204.6</v>
      </c>
      <c r="E426" s="270">
        <f t="shared" si="225"/>
        <v>0</v>
      </c>
      <c r="F426" s="16">
        <f t="shared" si="225"/>
        <v>0</v>
      </c>
      <c r="G426" s="270">
        <f t="shared" si="225"/>
        <v>204.6</v>
      </c>
      <c r="H426" s="270">
        <f t="shared" si="225"/>
        <v>0</v>
      </c>
      <c r="I426" s="16">
        <f t="shared" si="225"/>
        <v>0</v>
      </c>
      <c r="J426" s="270">
        <f t="shared" si="225"/>
        <v>204.6</v>
      </c>
      <c r="K426" s="103"/>
      <c r="L426" s="107"/>
      <c r="M426" s="107"/>
      <c r="N426" s="107"/>
      <c r="O426" s="107"/>
      <c r="P426" s="107"/>
    </row>
    <row r="427" spans="1:16" s="19" customFormat="1" ht="25.5" hidden="1" outlineLevel="1">
      <c r="A427" s="7"/>
      <c r="B427" s="17" t="s">
        <v>150</v>
      </c>
      <c r="C427" s="27" t="s">
        <v>151</v>
      </c>
      <c r="D427" s="16">
        <v>204.6</v>
      </c>
      <c r="E427" s="270"/>
      <c r="F427" s="16"/>
      <c r="G427" s="270">
        <f>SUM(D427:F427)</f>
        <v>204.6</v>
      </c>
      <c r="H427" s="270"/>
      <c r="I427" s="16"/>
      <c r="J427" s="270">
        <f>SUM(G427:I427)</f>
        <v>204.6</v>
      </c>
      <c r="K427" s="103"/>
      <c r="L427" s="107"/>
      <c r="M427" s="107"/>
      <c r="N427" s="107"/>
      <c r="O427" s="107"/>
      <c r="P427" s="107"/>
    </row>
    <row r="428" spans="1:16" s="11" customFormat="1" ht="25.5" hidden="1" outlineLevel="1">
      <c r="A428" s="7" t="s">
        <v>331</v>
      </c>
      <c r="B428" s="17"/>
      <c r="C428" s="27" t="s">
        <v>520</v>
      </c>
      <c r="D428" s="16">
        <f aca="true" t="shared" si="226" ref="D428:J428">D429+D431</f>
        <v>5478</v>
      </c>
      <c r="E428" s="270">
        <f t="shared" si="226"/>
        <v>0</v>
      </c>
      <c r="F428" s="16">
        <f t="shared" si="226"/>
        <v>0</v>
      </c>
      <c r="G428" s="270">
        <f t="shared" si="226"/>
        <v>5478</v>
      </c>
      <c r="H428" s="270">
        <f t="shared" si="226"/>
        <v>0</v>
      </c>
      <c r="I428" s="16">
        <f t="shared" si="226"/>
        <v>0</v>
      </c>
      <c r="J428" s="270">
        <f t="shared" si="226"/>
        <v>5478</v>
      </c>
      <c r="K428" s="103"/>
      <c r="L428" s="2"/>
      <c r="M428" s="2"/>
      <c r="N428" s="2"/>
      <c r="O428" s="2"/>
      <c r="P428" s="2"/>
    </row>
    <row r="429" spans="1:16" s="11" customFormat="1" ht="38.25" hidden="1" outlineLevel="1">
      <c r="A429" s="7" t="s">
        <v>332</v>
      </c>
      <c r="B429" s="7"/>
      <c r="C429" s="28" t="s">
        <v>537</v>
      </c>
      <c r="D429" s="16">
        <f aca="true" t="shared" si="227" ref="D429:J429">D430</f>
        <v>4403</v>
      </c>
      <c r="E429" s="270">
        <f t="shared" si="227"/>
        <v>0</v>
      </c>
      <c r="F429" s="16">
        <f t="shared" si="227"/>
        <v>0</v>
      </c>
      <c r="G429" s="270">
        <f t="shared" si="227"/>
        <v>4403</v>
      </c>
      <c r="H429" s="270">
        <f t="shared" si="227"/>
        <v>0</v>
      </c>
      <c r="I429" s="16">
        <f t="shared" si="227"/>
        <v>0</v>
      </c>
      <c r="J429" s="270">
        <f t="shared" si="227"/>
        <v>4403</v>
      </c>
      <c r="K429" s="103"/>
      <c r="L429" s="2"/>
      <c r="M429" s="2"/>
      <c r="N429" s="2"/>
      <c r="O429" s="2"/>
      <c r="P429" s="2"/>
    </row>
    <row r="430" spans="1:16" s="11" customFormat="1" ht="25.5" hidden="1" outlineLevel="1">
      <c r="A430" s="7"/>
      <c r="B430" s="17" t="s">
        <v>148</v>
      </c>
      <c r="C430" s="27" t="s">
        <v>149</v>
      </c>
      <c r="D430" s="16">
        <v>4403</v>
      </c>
      <c r="E430" s="270"/>
      <c r="F430" s="16"/>
      <c r="G430" s="270">
        <f>SUM(D430:F430)</f>
        <v>4403</v>
      </c>
      <c r="H430" s="270"/>
      <c r="I430" s="16"/>
      <c r="J430" s="270">
        <f>SUM(G430:I430)</f>
        <v>4403</v>
      </c>
      <c r="K430" s="103"/>
      <c r="L430" s="2"/>
      <c r="M430" s="2"/>
      <c r="N430" s="221" t="s">
        <v>436</v>
      </c>
      <c r="O430" s="217"/>
      <c r="P430" s="2"/>
    </row>
    <row r="431" spans="1:16" s="11" customFormat="1" ht="25.5" hidden="1" outlineLevel="1">
      <c r="A431" s="20" t="s">
        <v>333</v>
      </c>
      <c r="B431" s="25"/>
      <c r="C431" s="28" t="s">
        <v>540</v>
      </c>
      <c r="D431" s="16">
        <f aca="true" t="shared" si="228" ref="D431:J431">D432</f>
        <v>1075</v>
      </c>
      <c r="E431" s="270">
        <f t="shared" si="228"/>
        <v>0</v>
      </c>
      <c r="F431" s="16">
        <f t="shared" si="228"/>
        <v>0</v>
      </c>
      <c r="G431" s="270">
        <f t="shared" si="228"/>
        <v>1075</v>
      </c>
      <c r="H431" s="270">
        <f t="shared" si="228"/>
        <v>0</v>
      </c>
      <c r="I431" s="16">
        <f t="shared" si="228"/>
        <v>0</v>
      </c>
      <c r="J431" s="270">
        <f t="shared" si="228"/>
        <v>1075</v>
      </c>
      <c r="K431" s="103" t="s">
        <v>468</v>
      </c>
      <c r="L431" s="123"/>
      <c r="M431" s="210">
        <f>M9+M104+M154+M198+M219+M258+M310+M351+M369+M401</f>
        <v>182308.8</v>
      </c>
      <c r="N431" s="222">
        <f>M431-'[1]Пр. 4'!K640</f>
        <v>0</v>
      </c>
      <c r="O431" s="217"/>
      <c r="P431" s="2"/>
    </row>
    <row r="432" spans="1:16" s="11" customFormat="1" ht="25.5" hidden="1" outlineLevel="1">
      <c r="A432" s="7"/>
      <c r="B432" s="17" t="s">
        <v>148</v>
      </c>
      <c r="C432" s="27" t="s">
        <v>149</v>
      </c>
      <c r="D432" s="16">
        <v>1075</v>
      </c>
      <c r="E432" s="270"/>
      <c r="F432" s="16"/>
      <c r="G432" s="270">
        <f>SUM(D432:F432)</f>
        <v>1075</v>
      </c>
      <c r="H432" s="270"/>
      <c r="I432" s="16"/>
      <c r="J432" s="270">
        <f>SUM(G432:I432)</f>
        <v>1075</v>
      </c>
      <c r="K432" s="206" t="s">
        <v>346</v>
      </c>
      <c r="L432" s="207"/>
      <c r="M432" s="211">
        <f>M10+M105+M155+M199+M220+M259+M311+M352+M370+M402</f>
        <v>262816.20000000007</v>
      </c>
      <c r="N432" s="222">
        <f>M432-'[1]Пр. 4'!K641</f>
        <v>0</v>
      </c>
      <c r="O432" s="217"/>
      <c r="P432" s="2"/>
    </row>
    <row r="433" spans="1:15" ht="12.75" collapsed="1">
      <c r="A433" s="20"/>
      <c r="B433" s="8"/>
      <c r="C433" s="84" t="s">
        <v>354</v>
      </c>
      <c r="D433" s="14">
        <f aca="true" t="shared" si="229" ref="D433:J433">D9+D104+D154+D198+D219+D258+D310+D351+D369+D401</f>
        <v>445925.00000000006</v>
      </c>
      <c r="E433" s="267">
        <f t="shared" si="229"/>
        <v>736.19787</v>
      </c>
      <c r="F433" s="14">
        <f t="shared" si="229"/>
        <v>0</v>
      </c>
      <c r="G433" s="268">
        <f t="shared" si="229"/>
        <v>446661.1978700001</v>
      </c>
      <c r="H433" s="267">
        <f t="shared" si="229"/>
        <v>2086.84756</v>
      </c>
      <c r="I433" s="14">
        <f t="shared" si="229"/>
        <v>0</v>
      </c>
      <c r="J433" s="268">
        <f t="shared" si="229"/>
        <v>448748.04543000006</v>
      </c>
      <c r="K433" s="219" t="s">
        <v>312</v>
      </c>
      <c r="L433" s="220"/>
      <c r="M433" s="221">
        <f>SUM(M431:M432)</f>
        <v>445125.00000000006</v>
      </c>
      <c r="N433" s="222">
        <f>M433-D433</f>
        <v>-800</v>
      </c>
      <c r="O433" s="218"/>
    </row>
    <row r="434" spans="1:10" s="118" customFormat="1" ht="12.75">
      <c r="A434" s="264" t="s">
        <v>694</v>
      </c>
      <c r="B434" s="123"/>
      <c r="C434" s="265"/>
      <c r="D434" s="266">
        <f>'[1]Пр. 1'!C115-'Пр. 1'!D433</f>
        <v>0</v>
      </c>
      <c r="E434" s="266">
        <f>'[1]Пр. 1'!D12+'[1]Пр. 1'!D63-'Пр. 1'!E433</f>
        <v>-736.19787</v>
      </c>
      <c r="F434" s="266">
        <f>'[1]Пр. 1'!D70+'[1]Пр. 1'!D77+'[1]Пр. 1'!D111-'Пр. 1'!F433</f>
        <v>0</v>
      </c>
      <c r="G434" s="266">
        <f>'НЕТ Дох.'!C115-'Пр. 1'!G433</f>
        <v>-736.1978700000909</v>
      </c>
      <c r="H434" s="266">
        <f>'НЕТ Дох.'!D12+'НЕТ Дох.'!D65+'НЕТ Дох.'!D69-'Пр. 1'!H433</f>
        <v>-2086.84756</v>
      </c>
      <c r="I434" s="266">
        <f>'НЕТ Дох.'!D70+'НЕТ Дох.'!D77+'НЕТ Дох.'!D111-I433</f>
        <v>0</v>
      </c>
      <c r="J434" s="266">
        <f>SUM(G434:I434)</f>
        <v>-2823.045430000091</v>
      </c>
    </row>
    <row r="435" spans="1:10" s="118" customFormat="1" ht="12.75">
      <c r="A435" s="264"/>
      <c r="B435" s="123"/>
      <c r="C435" s="265"/>
      <c r="D435" s="266"/>
      <c r="E435" s="266"/>
      <c r="F435" s="266"/>
      <c r="G435" s="266"/>
      <c r="H435" s="266"/>
      <c r="I435" s="266"/>
      <c r="J435" s="266"/>
    </row>
    <row r="436" spans="1:10" s="118" customFormat="1" ht="12.75" outlineLevel="1">
      <c r="A436" s="264" t="s">
        <v>206</v>
      </c>
      <c r="B436" s="123">
        <v>100</v>
      </c>
      <c r="C436" s="265"/>
      <c r="D436" s="118">
        <f aca="true" t="shared" si="230" ref="D436:J436">D74+D78+D81+D84+D87+D116+D175+D182+D185+D213+D225+D257+D305+D384+D397+D405+D407+D411+D413+D417+D419</f>
        <v>46221.086</v>
      </c>
      <c r="E436" s="118">
        <f t="shared" si="230"/>
        <v>-147.31</v>
      </c>
      <c r="F436" s="118">
        <f t="shared" si="230"/>
        <v>0</v>
      </c>
      <c r="G436" s="118">
        <f t="shared" si="230"/>
        <v>46073.776000000005</v>
      </c>
      <c r="H436" s="118">
        <f t="shared" si="230"/>
        <v>3</v>
      </c>
      <c r="I436" s="118">
        <f t="shared" si="230"/>
        <v>0</v>
      </c>
      <c r="J436" s="118">
        <f t="shared" si="230"/>
        <v>46076.776000000005</v>
      </c>
    </row>
    <row r="437" spans="1:13" s="118" customFormat="1" ht="12.75" outlineLevel="1">
      <c r="A437" s="264"/>
      <c r="B437" s="123">
        <v>200</v>
      </c>
      <c r="C437" s="265"/>
      <c r="D437" s="118" t="e">
        <f>D17+D61+D75+D79+D82+D85+D88+D117+D121+D129+D176+D178+D183+D186+D194+D197+D202+D214+D223+D226+D228+D236+D242+D246+D255+D262+D267+D287+D289+D314+D320+D336+D347+D361+D365+D385+D393+D400+D408+D427+D420+D230+D318+#REF!+D316</f>
        <v>#REF!</v>
      </c>
      <c r="E437" s="118" t="e">
        <f>E17+E61+E75+E79+E82+E85+E88+E117+E121+E129+E176+E178+E183+E186+E194+E197+E202+E214+E223+E226+E228+E236+E242+E246+E255+E262+E267+E287+E289+E314+E320+E336+E347+E361+E365+E385+E393+E400+E408+E427+E420+E230+E318+#REF!+E316</f>
        <v>#REF!</v>
      </c>
      <c r="F437" s="118" t="e">
        <f>F17+F61+F75+F79+F82+F85+F88+F117+F121+F129+F176+F178+F183+F186+F194+F197+F202+F214+F223+F226+F228+F236+F242+F246+F255+F262+F267+F287+F289+F314+F320+F336+F347+F361+F365+F385+F393+F400+F408+F427+F420+F230+F318+#REF!+F316</f>
        <v>#REF!</v>
      </c>
      <c r="G437" s="266">
        <f>G13+G17+G30+G61+G75+G79+G82+G85+G88+G95+G117+G121+G129+G176+G178+G183+G186+G194+G197+G202+G214+G223+G226+G228+G230+G236+G242+G246+G255+G262+G265+G267+G287+G289+G314+G316+G318+G320+G322+G325+G327+G336+G347+G361+G365+G385+G393+G398+G400+G408+G420+G427</f>
        <v>16747.565870000002</v>
      </c>
      <c r="H437" s="266">
        <f>H13+H17+H30+H61+H75+H79+H82+H85+H88+H95+H117+H121+H129+H176+H178+H183+H186+H194+H197+H202+H214+H223+H226+H228+H230+H236+H242+H246+H255+H262+H265+H267+H287+H289+H314+H316+H318+H320+H322+H325+H327+H336+H347+H361+H365+H385+H393+H398+H400+H408+H420+H427</f>
        <v>458.23</v>
      </c>
      <c r="I437" s="266">
        <f>I13+I17+I30+I61+I75+I79+I82+I85+I88+I95+I117+I121+I129+I176+I178+I183+I186+I194+I197+I202+I214+I223+I226+I228+I230+I236+I242+I246+I255+I262+I265+I267+I287+I289+I314+I316+I318+I320+I322+I325+I327+I336+I347+I361+I365+I385+I393+I398+I400+I408+I420+I427</f>
        <v>0</v>
      </c>
      <c r="J437" s="266">
        <f>J13+J17+J30+J61+J75+J79+J82+J85+J88+J95+J117+J121+J129+J176+J178+J183+J186+J194+J197+J202+J214+J223+J226+J228+J230+J236+J242+J246+J255+J262+J265+J267+J287+J289+J314+J316+J318+J320+J322+J325+J327+J336+J347+J361+J365+J385+J393+J398+J400+J408+J420+J427</f>
        <v>17205.79587</v>
      </c>
      <c r="K437" s="103"/>
      <c r="L437" s="107"/>
      <c r="M437" s="107"/>
    </row>
    <row r="438" spans="1:11" s="118" customFormat="1" ht="12.75" outlineLevel="1">
      <c r="A438" s="264"/>
      <c r="B438" s="123">
        <v>300</v>
      </c>
      <c r="C438" s="265"/>
      <c r="D438" s="118">
        <f>D18+D26+D62+D108+D111+D113+D118+D125+D127+D140</f>
        <v>12640.599999999999</v>
      </c>
      <c r="E438" s="118">
        <f>E18+E26+E62+E108+E111+E113+E118+E125+E127+E140</f>
        <v>0</v>
      </c>
      <c r="F438" s="118">
        <f>F18+F26+F62+F108+F111+F113+F118+F125+F127+F140</f>
        <v>0</v>
      </c>
      <c r="G438" s="266">
        <f>G18+G26+G62+G108+G111+G113+G118+G125+G127+G133+G135+G137+G140+G338</f>
        <v>12640.599999999999</v>
      </c>
      <c r="H438" s="266">
        <f>H18+H26+H62+H108+H111+H113+H118+H125+H127+H133+H135+H137+H140+H338</f>
        <v>0</v>
      </c>
      <c r="I438" s="266">
        <f>I18+I26+I62+I108+I111+I113+I118+I125+I127+I133+I135+I137+I140+I338</f>
        <v>0</v>
      </c>
      <c r="J438" s="266">
        <f>J18+J26+J62+J108+J111+J113+J118+J125+J127+J133+J135+J137+J140+J338</f>
        <v>12640.599999999999</v>
      </c>
      <c r="K438" s="103"/>
    </row>
    <row r="439" spans="1:11" s="118" customFormat="1" ht="12.75" outlineLevel="1">
      <c r="A439" s="264"/>
      <c r="B439" s="123">
        <v>400</v>
      </c>
      <c r="C439" s="265"/>
      <c r="D439" s="118">
        <f>D340+D350</f>
        <v>24884.3</v>
      </c>
      <c r="E439" s="118">
        <f>E340+E350</f>
        <v>0</v>
      </c>
      <c r="F439" s="118">
        <f>F340+F350</f>
        <v>0</v>
      </c>
      <c r="G439" s="266">
        <f>G328+G340+G350+G362</f>
        <v>25147.796</v>
      </c>
      <c r="H439" s="266">
        <f>H328+H340+H350+H362</f>
        <v>1000</v>
      </c>
      <c r="I439" s="266">
        <f>I328+I340+I350+I362</f>
        <v>0</v>
      </c>
      <c r="J439" s="266">
        <f>J328+J340+J350+J362</f>
        <v>26147.796</v>
      </c>
      <c r="K439" s="103"/>
    </row>
    <row r="440" spans="1:11" s="118" customFormat="1" ht="12.75" outlineLevel="1">
      <c r="A440" s="264"/>
      <c r="B440" s="123">
        <v>500</v>
      </c>
      <c r="C440" s="265"/>
      <c r="D440" s="118">
        <f aca="true" t="shared" si="231" ref="D440:J440">D376</f>
        <v>17288</v>
      </c>
      <c r="E440" s="118">
        <f t="shared" si="231"/>
        <v>0</v>
      </c>
      <c r="F440" s="118">
        <f t="shared" si="231"/>
        <v>0</v>
      </c>
      <c r="G440" s="118">
        <f t="shared" si="231"/>
        <v>17288</v>
      </c>
      <c r="H440" s="118">
        <f t="shared" si="231"/>
        <v>0</v>
      </c>
      <c r="I440" s="118">
        <f t="shared" si="231"/>
        <v>0</v>
      </c>
      <c r="J440" s="118">
        <f t="shared" si="231"/>
        <v>17288</v>
      </c>
      <c r="K440" s="103"/>
    </row>
    <row r="441" spans="1:11" s="118" customFormat="1" ht="12.75" outlineLevel="1">
      <c r="A441" s="264"/>
      <c r="B441" s="123">
        <v>600</v>
      </c>
      <c r="C441" s="265"/>
      <c r="D441" s="118">
        <f>D14+D19+D21+D24+D31+D34+D36+D38+D40+D43+D48+D50+D52+D55+D59+D63+D68+D70+D91+D97+D99+D101+D103+D119+D122+D141+D143+D145+D149+D151+D153+D158+D161+D163+D167+D171+D190+D195+D205+D209+D238+D247+D251+D332+D355+D357+D373+D430+D432</f>
        <v>309424.49000000005</v>
      </c>
      <c r="E441" s="118">
        <f>E14+E19+E21+E24+E31+E34+E36+E38+E40+E43+E48+E50+E52+E55+E59+E63+E68+E70+E91+E97+E99+E101+E103+E119+E122+E141+E143+E145+E149+E151+E153+E158+E161+E163+E167+E171+E190+E195+E205+E209+E238+E247+E251+E332+E355+E357+E373+E430+E432</f>
        <v>2029.4753500000002</v>
      </c>
      <c r="F441" s="118">
        <f>F14+F19+F21+F24+F31+F34+F36+F38+F40+F43+F48+F50+F52+F55+F59+F63+F68+F70+F91+F97+F99+F101+F103+F119+F122+F141+F143+F145+F149+F151+F153+F158+F161+F163+F167+F171+F190+F195+F205+F209+F238+F247+F251+F332+F355+F357+F373+F430+F432</f>
        <v>0</v>
      </c>
      <c r="G441" s="266">
        <f>G14+G19+G21+G24+G31+G34+G36+G38+G40+G43+G48+G50+G52+G55+G59+G63+G68+G70+G91+G97+G99+G101+G103+G119+G122+G141+G143+G145+G149+G151+G153+G158+G161+G163+G167+G171+G190+G195+G205+G209+G218+G238+G247+G251+G332+G355+G357+G373+G430+G432</f>
        <v>311453.96535</v>
      </c>
      <c r="H441" s="266">
        <f>H14+H19+H21+H24+H31+H34+H36+H38+H40+H43+H48+H50+H52+H55+H59+H63+H68+H70+H91+H97+H99+H101+H103+H119+H122+H141+H143+H145+H149+H151+H153+H158+H161+H163+H167+H171+H190+H195+H205+H209+H218+H238+H247+H251+H332+H355+H357+H373+H430+H432</f>
        <v>659.72329</v>
      </c>
      <c r="I441" s="266">
        <f>I14+I19+I21+I24+I31+I34+I36+I38+I40+I43+I48+I50+I52+I55+I59+I63+I68+I70+I91+I97+I99+I101+I103+I119+I122+I141+I143+I145+I149+I151+I153+I158+I161+I163+I167+I171+I190+I195+I205+I209+I218+I238+I247+I251+I332+I355+I357+I373+I430+I432</f>
        <v>0</v>
      </c>
      <c r="J441" s="266">
        <f>J14+J19+J21+J24+J31+J34+J36+J38+J40+J43+J48+J50+J52+J55+J59+J63+J68+J70+J91+J97+J99+J101+J103+J119+J122+J141+J143+J145+J149+J151+J153+J158+J161+J163+J167+J171+J190+J195+J205+J209+J218+J238+J247+J251+J332+J355+J357+J373+J430+J432</f>
        <v>312113.68864000007</v>
      </c>
      <c r="K441" s="103"/>
    </row>
    <row r="442" spans="1:11" s="118" customFormat="1" ht="12.75" outlineLevel="1">
      <c r="A442" s="264"/>
      <c r="B442" s="123">
        <v>800</v>
      </c>
      <c r="C442" s="265"/>
      <c r="D442" s="118">
        <f>D64+D234+D271+D275+D295+D300+D309+D368+D374+D379+D381+D409+D425+D421+D76</f>
        <v>19315.77</v>
      </c>
      <c r="E442" s="118">
        <f>E64+E234+E271+E275+E295+E300+E309+E368+E374+E379+E381+E409+E425+E421+E76</f>
        <v>-2006.2753500000001</v>
      </c>
      <c r="F442" s="118">
        <f>F64+F234+F271+F275+F295+F300+F309+F368+F374+F379+F381+F409+F425+F421+F76</f>
        <v>0</v>
      </c>
      <c r="G442" s="266">
        <f>G15+G32+G64+G76+G234+G271+G273+G275+G277+G279+G283+G285+G291+G293+G295+G298+G300+G302+G309+G363+G366+G368+G374+G379+G381+G409+G421+G425</f>
        <v>17309.49465</v>
      </c>
      <c r="H442" s="266">
        <f>H15+H32+H64+H76+H234+H271+H273+H275+H277+H279+H283+H285+H291+H293+H295+H298+H300+H302+H309+H363+H366+H368+H374+H379+H381+H409+H421+H425</f>
        <v>-34.105729999999994</v>
      </c>
      <c r="I442" s="266">
        <f>I15+I32+I64+I76+I234+I271+I273+I275+I277+I279+I283+I285+I291+I293+I295+I298+I300+I302+I309+I363+I366+I368+I374+I379+I381+I409+I421+I425</f>
        <v>0</v>
      </c>
      <c r="J442" s="266">
        <f>J15+J32+J64+J76+J234+J271+J273+J275+J277+J279+J283+J285+J291+J293+J295+J298+J300+J302+J309+J363+J366+J368+J374+J379+J381+J409+J421+J425</f>
        <v>17275.38892</v>
      </c>
      <c r="K442" s="103"/>
    </row>
    <row r="443" spans="1:11" s="118" customFormat="1" ht="12.75" outlineLevel="1">
      <c r="A443" s="264"/>
      <c r="B443" s="123" t="s">
        <v>435</v>
      </c>
      <c r="C443" s="265"/>
      <c r="D443" s="118" t="e">
        <f aca="true" t="shared" si="232" ref="D443:J443">SUM(D436:D442)</f>
        <v>#REF!</v>
      </c>
      <c r="E443" s="118" t="e">
        <f t="shared" si="232"/>
        <v>#REF!</v>
      </c>
      <c r="F443" s="118" t="e">
        <f t="shared" si="232"/>
        <v>#REF!</v>
      </c>
      <c r="G443" s="118">
        <f t="shared" si="232"/>
        <v>446661.19787000003</v>
      </c>
      <c r="H443" s="118">
        <f t="shared" si="232"/>
        <v>2086.84756</v>
      </c>
      <c r="I443" s="118">
        <f t="shared" si="232"/>
        <v>0</v>
      </c>
      <c r="J443" s="118">
        <f t="shared" si="232"/>
        <v>448748.04543000006</v>
      </c>
      <c r="K443" s="103"/>
    </row>
    <row r="444" spans="1:11" s="118" customFormat="1" ht="12.75" outlineLevel="1">
      <c r="A444" s="264"/>
      <c r="B444" s="123" t="s">
        <v>436</v>
      </c>
      <c r="C444" s="265"/>
      <c r="D444" s="266" t="e">
        <f aca="true" t="shared" si="233" ref="D444:J444">D433-D443</f>
        <v>#REF!</v>
      </c>
      <c r="E444" s="266" t="e">
        <f t="shared" si="233"/>
        <v>#REF!</v>
      </c>
      <c r="F444" s="266" t="e">
        <f t="shared" si="233"/>
        <v>#REF!</v>
      </c>
      <c r="G444" s="266">
        <f>G433-G443</f>
        <v>0</v>
      </c>
      <c r="H444" s="266">
        <f t="shared" si="233"/>
        <v>0</v>
      </c>
      <c r="I444" s="266">
        <f t="shared" si="233"/>
        <v>0</v>
      </c>
      <c r="J444" s="266">
        <f t="shared" si="233"/>
        <v>0</v>
      </c>
      <c r="K444" s="103"/>
    </row>
    <row r="445" spans="1:11" s="119" customFormat="1" ht="12.75">
      <c r="A445" s="1"/>
      <c r="B445" s="2"/>
      <c r="C445" s="4"/>
      <c r="D445" s="3"/>
      <c r="E445" s="3"/>
      <c r="F445" s="3"/>
      <c r="G445" s="3"/>
      <c r="H445" s="3"/>
      <c r="I445" s="3"/>
      <c r="J445" s="3"/>
      <c r="K445" s="137"/>
    </row>
    <row r="446" spans="1:11" s="119" customFormat="1" ht="12.75">
      <c r="A446" s="1"/>
      <c r="B446" s="2"/>
      <c r="C446" s="4"/>
      <c r="D446" s="3"/>
      <c r="E446" s="3"/>
      <c r="F446" s="3"/>
      <c r="G446" s="3"/>
      <c r="H446" s="3"/>
      <c r="I446" s="3"/>
      <c r="J446" s="3"/>
      <c r="K446" s="137"/>
    </row>
    <row r="447" spans="1:11" s="119" customFormat="1" ht="12.75">
      <c r="A447" s="1"/>
      <c r="B447" s="2"/>
      <c r="C447" s="4"/>
      <c r="D447" s="3"/>
      <c r="E447" s="3"/>
      <c r="F447" s="3"/>
      <c r="G447" s="3"/>
      <c r="H447" s="3"/>
      <c r="I447" s="3"/>
      <c r="J447" s="3"/>
      <c r="K447" s="137"/>
    </row>
    <row r="448" spans="1:11" s="119" customFormat="1" ht="12.75">
      <c r="A448" s="1"/>
      <c r="B448" s="2"/>
      <c r="C448" s="4"/>
      <c r="D448" s="3"/>
      <c r="E448" s="3"/>
      <c r="F448" s="3"/>
      <c r="G448" s="3"/>
      <c r="H448" s="3"/>
      <c r="I448" s="3"/>
      <c r="J448" s="3"/>
      <c r="K448" s="137"/>
    </row>
    <row r="449" spans="1:11" s="119" customFormat="1" ht="12.75">
      <c r="A449" s="1"/>
      <c r="B449" s="2"/>
      <c r="C449" s="4"/>
      <c r="D449" s="3"/>
      <c r="E449" s="3"/>
      <c r="F449" s="3"/>
      <c r="G449" s="3"/>
      <c r="H449" s="3"/>
      <c r="I449" s="3"/>
      <c r="J449" s="3"/>
      <c r="K449" s="137"/>
    </row>
    <row r="450" spans="1:11" s="119" customFormat="1" ht="12.75">
      <c r="A450" s="1"/>
      <c r="B450" s="2"/>
      <c r="C450" s="4"/>
      <c r="D450" s="3"/>
      <c r="E450" s="3"/>
      <c r="F450" s="3"/>
      <c r="G450" s="3"/>
      <c r="H450" s="3"/>
      <c r="I450" s="3"/>
      <c r="J450" s="3"/>
      <c r="K450" s="137"/>
    </row>
    <row r="451" spans="1:11" s="119" customFormat="1" ht="12.75">
      <c r="A451" s="1"/>
      <c r="B451" s="2"/>
      <c r="C451" s="4"/>
      <c r="D451" s="3"/>
      <c r="E451" s="3"/>
      <c r="F451" s="3"/>
      <c r="G451" s="3"/>
      <c r="H451" s="3"/>
      <c r="I451" s="3"/>
      <c r="J451" s="3"/>
      <c r="K451" s="137"/>
    </row>
    <row r="452" spans="1:11" s="119" customFormat="1" ht="12.75">
      <c r="A452" s="1"/>
      <c r="B452" s="2"/>
      <c r="C452" s="4"/>
      <c r="D452" s="3"/>
      <c r="E452" s="3"/>
      <c r="F452" s="3"/>
      <c r="G452" s="3"/>
      <c r="H452" s="3"/>
      <c r="I452" s="3"/>
      <c r="J452" s="3"/>
      <c r="K452" s="137"/>
    </row>
    <row r="453" spans="1:11" s="119" customFormat="1" ht="12.75">
      <c r="A453" s="1"/>
      <c r="B453" s="2"/>
      <c r="C453" s="4"/>
      <c r="D453" s="3"/>
      <c r="E453" s="3"/>
      <c r="F453" s="3"/>
      <c r="G453" s="3"/>
      <c r="H453" s="3"/>
      <c r="I453" s="3"/>
      <c r="J453" s="3"/>
      <c r="K453" s="137"/>
    </row>
    <row r="454" spans="1:11" s="119" customFormat="1" ht="12.75">
      <c r="A454" s="1"/>
      <c r="B454" s="2"/>
      <c r="C454" s="4"/>
      <c r="D454" s="3"/>
      <c r="E454" s="3"/>
      <c r="F454" s="3"/>
      <c r="G454" s="3"/>
      <c r="H454" s="3"/>
      <c r="I454" s="3"/>
      <c r="J454" s="3"/>
      <c r="K454" s="137"/>
    </row>
    <row r="455" spans="1:11" s="119" customFormat="1" ht="12.75">
      <c r="A455" s="1"/>
      <c r="B455" s="2"/>
      <c r="C455" s="4"/>
      <c r="D455" s="3"/>
      <c r="E455" s="3"/>
      <c r="F455" s="3"/>
      <c r="G455" s="3"/>
      <c r="H455" s="3"/>
      <c r="I455" s="3"/>
      <c r="J455" s="3"/>
      <c r="K455" s="137"/>
    </row>
    <row r="456" spans="1:11" s="119" customFormat="1" ht="12.75">
      <c r="A456" s="1"/>
      <c r="B456" s="2"/>
      <c r="C456" s="4"/>
      <c r="D456" s="3"/>
      <c r="E456" s="3"/>
      <c r="F456" s="3"/>
      <c r="G456" s="3"/>
      <c r="H456" s="3"/>
      <c r="I456" s="3"/>
      <c r="J456" s="3"/>
      <c r="K456" s="137"/>
    </row>
    <row r="457" spans="1:11" s="119" customFormat="1" ht="12.75">
      <c r="A457" s="1"/>
      <c r="B457" s="2"/>
      <c r="C457" s="4"/>
      <c r="D457" s="3"/>
      <c r="E457" s="3"/>
      <c r="F457" s="3"/>
      <c r="G457" s="3"/>
      <c r="H457" s="3"/>
      <c r="I457" s="3"/>
      <c r="J457" s="3"/>
      <c r="K457" s="137"/>
    </row>
    <row r="458" spans="1:11" s="119" customFormat="1" ht="12.75">
      <c r="A458" s="1"/>
      <c r="B458" s="2"/>
      <c r="C458" s="4"/>
      <c r="D458" s="3"/>
      <c r="E458" s="3"/>
      <c r="F458" s="3"/>
      <c r="G458" s="3"/>
      <c r="H458" s="3"/>
      <c r="I458" s="3"/>
      <c r="J458" s="3"/>
      <c r="K458" s="137"/>
    </row>
    <row r="459" spans="1:11" s="119" customFormat="1" ht="12.75">
      <c r="A459" s="1"/>
      <c r="B459" s="2"/>
      <c r="C459" s="4"/>
      <c r="D459" s="3"/>
      <c r="E459" s="3"/>
      <c r="F459" s="3"/>
      <c r="G459" s="3"/>
      <c r="H459" s="3"/>
      <c r="I459" s="3"/>
      <c r="J459" s="3"/>
      <c r="K459" s="137"/>
    </row>
    <row r="460" spans="1:11" s="119" customFormat="1" ht="12.75">
      <c r="A460" s="1"/>
      <c r="B460" s="2"/>
      <c r="C460" s="4"/>
      <c r="D460" s="3"/>
      <c r="E460" s="3"/>
      <c r="F460" s="3"/>
      <c r="G460" s="3"/>
      <c r="H460" s="3"/>
      <c r="I460" s="3"/>
      <c r="J460" s="3"/>
      <c r="K460" s="137"/>
    </row>
    <row r="461" spans="1:11" s="119" customFormat="1" ht="12.75">
      <c r="A461" s="1"/>
      <c r="B461" s="2"/>
      <c r="C461" s="4"/>
      <c r="D461" s="3"/>
      <c r="E461" s="3"/>
      <c r="F461" s="3"/>
      <c r="G461" s="3"/>
      <c r="H461" s="3"/>
      <c r="I461" s="3"/>
      <c r="J461" s="3"/>
      <c r="K461" s="137"/>
    </row>
    <row r="462" spans="1:11" s="119" customFormat="1" ht="12.75">
      <c r="A462" s="1"/>
      <c r="B462" s="2"/>
      <c r="C462" s="4"/>
      <c r="D462" s="3"/>
      <c r="E462" s="3"/>
      <c r="F462" s="3"/>
      <c r="G462" s="3"/>
      <c r="H462" s="3"/>
      <c r="I462" s="3"/>
      <c r="J462" s="3"/>
      <c r="K462" s="137"/>
    </row>
    <row r="463" spans="1:11" s="119" customFormat="1" ht="12.75">
      <c r="A463" s="1"/>
      <c r="B463" s="2"/>
      <c r="C463" s="4"/>
      <c r="D463" s="3"/>
      <c r="E463" s="3"/>
      <c r="F463" s="3"/>
      <c r="G463" s="3"/>
      <c r="H463" s="3"/>
      <c r="I463" s="3"/>
      <c r="J463" s="3"/>
      <c r="K463" s="137"/>
    </row>
    <row r="464" spans="1:11" s="119" customFormat="1" ht="12.75">
      <c r="A464" s="1"/>
      <c r="B464" s="2"/>
      <c r="C464" s="4"/>
      <c r="D464" s="3"/>
      <c r="E464" s="3"/>
      <c r="F464" s="3"/>
      <c r="G464" s="3"/>
      <c r="H464" s="3"/>
      <c r="I464" s="3"/>
      <c r="J464" s="3"/>
      <c r="K464" s="137"/>
    </row>
    <row r="465" spans="1:11" s="119" customFormat="1" ht="12.75">
      <c r="A465" s="1"/>
      <c r="B465" s="2"/>
      <c r="C465" s="4"/>
      <c r="D465" s="3"/>
      <c r="E465" s="3"/>
      <c r="F465" s="3"/>
      <c r="G465" s="3"/>
      <c r="H465" s="3"/>
      <c r="I465" s="3"/>
      <c r="J465" s="3"/>
      <c r="K465" s="137"/>
    </row>
    <row r="466" spans="1:11" s="119" customFormat="1" ht="12.75">
      <c r="A466" s="1"/>
      <c r="B466" s="2"/>
      <c r="C466" s="4"/>
      <c r="D466" s="3"/>
      <c r="E466" s="3"/>
      <c r="F466" s="3"/>
      <c r="G466" s="3"/>
      <c r="H466" s="3"/>
      <c r="I466" s="3"/>
      <c r="J466" s="3"/>
      <c r="K466" s="137"/>
    </row>
    <row r="467" spans="1:11" s="119" customFormat="1" ht="12.75">
      <c r="A467" s="1"/>
      <c r="B467" s="2"/>
      <c r="C467" s="4"/>
      <c r="D467" s="3"/>
      <c r="E467" s="3"/>
      <c r="F467" s="3"/>
      <c r="G467" s="3"/>
      <c r="H467" s="3"/>
      <c r="I467" s="3"/>
      <c r="J467" s="3"/>
      <c r="K467" s="137"/>
    </row>
    <row r="468" spans="1:11" s="119" customFormat="1" ht="12.75">
      <c r="A468" s="1"/>
      <c r="B468" s="2"/>
      <c r="C468" s="4"/>
      <c r="D468" s="3"/>
      <c r="E468" s="3"/>
      <c r="F468" s="3"/>
      <c r="G468" s="3"/>
      <c r="H468" s="3"/>
      <c r="I468" s="3"/>
      <c r="J468" s="3"/>
      <c r="K468" s="137"/>
    </row>
    <row r="469" spans="1:11" s="119" customFormat="1" ht="12.75">
      <c r="A469" s="1"/>
      <c r="B469" s="2"/>
      <c r="C469" s="4"/>
      <c r="D469" s="3"/>
      <c r="E469" s="3"/>
      <c r="F469" s="3"/>
      <c r="G469" s="3"/>
      <c r="H469" s="3"/>
      <c r="I469" s="3"/>
      <c r="J469" s="3"/>
      <c r="K469" s="137"/>
    </row>
    <row r="470" spans="1:11" s="119" customFormat="1" ht="12.75">
      <c r="A470" s="1"/>
      <c r="B470" s="2"/>
      <c r="C470" s="4"/>
      <c r="D470" s="3"/>
      <c r="E470" s="3"/>
      <c r="F470" s="3"/>
      <c r="G470" s="3"/>
      <c r="H470" s="3"/>
      <c r="I470" s="3"/>
      <c r="J470" s="3"/>
      <c r="K470" s="137"/>
    </row>
    <row r="471" spans="1:11" s="119" customFormat="1" ht="12.75">
      <c r="A471" s="1"/>
      <c r="B471" s="2"/>
      <c r="C471" s="4"/>
      <c r="D471" s="3"/>
      <c r="E471" s="3"/>
      <c r="F471" s="3"/>
      <c r="G471" s="3"/>
      <c r="H471" s="3"/>
      <c r="I471" s="3"/>
      <c r="J471" s="3"/>
      <c r="K471" s="137"/>
    </row>
    <row r="472" spans="1:11" s="119" customFormat="1" ht="12.75">
      <c r="A472" s="1"/>
      <c r="B472" s="2"/>
      <c r="C472" s="4"/>
      <c r="D472" s="3"/>
      <c r="E472" s="3"/>
      <c r="F472" s="3"/>
      <c r="G472" s="3"/>
      <c r="H472" s="3"/>
      <c r="I472" s="3"/>
      <c r="J472" s="3"/>
      <c r="K472" s="137"/>
    </row>
    <row r="473" spans="1:11" s="119" customFormat="1" ht="12.75">
      <c r="A473" s="1"/>
      <c r="B473" s="2"/>
      <c r="C473" s="4"/>
      <c r="D473" s="3"/>
      <c r="E473" s="3"/>
      <c r="F473" s="3"/>
      <c r="G473" s="3"/>
      <c r="H473" s="3"/>
      <c r="I473" s="3"/>
      <c r="J473" s="3"/>
      <c r="K473" s="137"/>
    </row>
    <row r="474" spans="1:11" s="119" customFormat="1" ht="12.75">
      <c r="A474" s="1"/>
      <c r="B474" s="2"/>
      <c r="C474" s="4"/>
      <c r="D474" s="3"/>
      <c r="E474" s="3"/>
      <c r="F474" s="3"/>
      <c r="G474" s="3"/>
      <c r="H474" s="3"/>
      <c r="I474" s="3"/>
      <c r="J474" s="3"/>
      <c r="K474" s="137"/>
    </row>
    <row r="475" spans="1:11" s="119" customFormat="1" ht="12.75">
      <c r="A475" s="1"/>
      <c r="B475" s="2"/>
      <c r="C475" s="4"/>
      <c r="D475" s="3"/>
      <c r="E475" s="3"/>
      <c r="F475" s="3"/>
      <c r="G475" s="3"/>
      <c r="H475" s="3"/>
      <c r="I475" s="3"/>
      <c r="J475" s="3"/>
      <c r="K475" s="137"/>
    </row>
    <row r="476" spans="1:11" s="119" customFormat="1" ht="12.75">
      <c r="A476" s="1"/>
      <c r="B476" s="2"/>
      <c r="C476" s="4"/>
      <c r="D476" s="3"/>
      <c r="E476" s="3"/>
      <c r="F476" s="3"/>
      <c r="G476" s="3"/>
      <c r="H476" s="3"/>
      <c r="I476" s="3"/>
      <c r="J476" s="3"/>
      <c r="K476" s="137"/>
    </row>
    <row r="477" spans="1:11" s="119" customFormat="1" ht="12.75">
      <c r="A477" s="1"/>
      <c r="B477" s="2"/>
      <c r="C477" s="4"/>
      <c r="D477" s="3"/>
      <c r="E477" s="3"/>
      <c r="F477" s="3"/>
      <c r="G477" s="3"/>
      <c r="H477" s="3"/>
      <c r="I477" s="3"/>
      <c r="J477" s="3"/>
      <c r="K477" s="137"/>
    </row>
    <row r="478" spans="1:11" s="119" customFormat="1" ht="12.75">
      <c r="A478" s="1"/>
      <c r="B478" s="2"/>
      <c r="C478" s="4"/>
      <c r="D478" s="3"/>
      <c r="E478" s="3"/>
      <c r="F478" s="3"/>
      <c r="G478" s="3"/>
      <c r="H478" s="3"/>
      <c r="I478" s="3"/>
      <c r="J478" s="3"/>
      <c r="K478" s="137"/>
    </row>
    <row r="479" spans="1:11" s="119" customFormat="1" ht="12.75">
      <c r="A479" s="1"/>
      <c r="B479" s="2"/>
      <c r="C479" s="4"/>
      <c r="D479" s="3"/>
      <c r="E479" s="3"/>
      <c r="F479" s="3"/>
      <c r="G479" s="3"/>
      <c r="H479" s="3"/>
      <c r="I479" s="3"/>
      <c r="J479" s="3"/>
      <c r="K479" s="137"/>
    </row>
    <row r="480" spans="1:11" s="119" customFormat="1" ht="12.75">
      <c r="A480" s="1"/>
      <c r="B480" s="2"/>
      <c r="C480" s="4"/>
      <c r="D480" s="3"/>
      <c r="E480" s="3"/>
      <c r="F480" s="3"/>
      <c r="G480" s="3"/>
      <c r="H480" s="3"/>
      <c r="I480" s="3"/>
      <c r="J480" s="3"/>
      <c r="K480" s="137"/>
    </row>
    <row r="481" spans="1:11" s="119" customFormat="1" ht="12.75">
      <c r="A481" s="1"/>
      <c r="B481" s="2"/>
      <c r="C481" s="4"/>
      <c r="D481" s="3"/>
      <c r="E481" s="3"/>
      <c r="F481" s="3"/>
      <c r="G481" s="3"/>
      <c r="H481" s="3"/>
      <c r="I481" s="3"/>
      <c r="J481" s="3"/>
      <c r="K481" s="137"/>
    </row>
    <row r="482" spans="1:11" s="119" customFormat="1" ht="12.75">
      <c r="A482" s="1"/>
      <c r="B482" s="2"/>
      <c r="C482" s="4"/>
      <c r="D482" s="3"/>
      <c r="E482" s="3"/>
      <c r="F482" s="3"/>
      <c r="G482" s="3"/>
      <c r="H482" s="3"/>
      <c r="I482" s="3"/>
      <c r="J482" s="3"/>
      <c r="K482" s="137"/>
    </row>
    <row r="483" spans="1:11" s="119" customFormat="1" ht="12.75">
      <c r="A483" s="1"/>
      <c r="B483" s="2"/>
      <c r="C483" s="4"/>
      <c r="D483" s="3"/>
      <c r="E483" s="3"/>
      <c r="F483" s="3"/>
      <c r="G483" s="3"/>
      <c r="H483" s="3"/>
      <c r="I483" s="3"/>
      <c r="J483" s="3"/>
      <c r="K483" s="137"/>
    </row>
    <row r="484" spans="1:11" s="119" customFormat="1" ht="12.75">
      <c r="A484" s="1"/>
      <c r="B484" s="2"/>
      <c r="C484" s="4"/>
      <c r="D484" s="3"/>
      <c r="E484" s="3"/>
      <c r="F484" s="3"/>
      <c r="G484" s="3"/>
      <c r="H484" s="3"/>
      <c r="I484" s="3"/>
      <c r="J484" s="3"/>
      <c r="K484" s="137"/>
    </row>
    <row r="485" spans="1:11" s="119" customFormat="1" ht="12.75">
      <c r="A485" s="1"/>
      <c r="B485" s="2"/>
      <c r="C485" s="4"/>
      <c r="D485" s="3"/>
      <c r="E485" s="3"/>
      <c r="F485" s="3"/>
      <c r="G485" s="3"/>
      <c r="H485" s="3"/>
      <c r="I485" s="3"/>
      <c r="J485" s="3"/>
      <c r="K485" s="137"/>
    </row>
    <row r="486" spans="1:11" s="119" customFormat="1" ht="12.75">
      <c r="A486" s="1"/>
      <c r="B486" s="2"/>
      <c r="C486" s="4"/>
      <c r="D486" s="3"/>
      <c r="E486" s="3"/>
      <c r="F486" s="3"/>
      <c r="G486" s="3"/>
      <c r="H486" s="3"/>
      <c r="I486" s="3"/>
      <c r="J486" s="3"/>
      <c r="K486" s="137"/>
    </row>
    <row r="487" spans="1:11" s="119" customFormat="1" ht="12.75">
      <c r="A487" s="1"/>
      <c r="B487" s="2"/>
      <c r="C487" s="4"/>
      <c r="D487" s="3"/>
      <c r="E487" s="3"/>
      <c r="F487" s="3"/>
      <c r="G487" s="3"/>
      <c r="H487" s="3"/>
      <c r="I487" s="3"/>
      <c r="J487" s="3"/>
      <c r="K487" s="137"/>
    </row>
    <row r="488" spans="1:11" s="119" customFormat="1" ht="12.75">
      <c r="A488" s="1"/>
      <c r="B488" s="2"/>
      <c r="C488" s="4"/>
      <c r="D488" s="3"/>
      <c r="E488" s="3"/>
      <c r="F488" s="3"/>
      <c r="G488" s="3"/>
      <c r="H488" s="3"/>
      <c r="I488" s="3"/>
      <c r="J488" s="3"/>
      <c r="K488" s="137"/>
    </row>
    <row r="489" spans="1:11" s="119" customFormat="1" ht="12.75">
      <c r="A489" s="1"/>
      <c r="B489" s="2"/>
      <c r="C489" s="4"/>
      <c r="D489" s="3"/>
      <c r="E489" s="3"/>
      <c r="F489" s="3"/>
      <c r="G489" s="3"/>
      <c r="H489" s="3"/>
      <c r="I489" s="3"/>
      <c r="J489" s="3"/>
      <c r="K489" s="137"/>
    </row>
    <row r="490" spans="1:11" s="119" customFormat="1" ht="12.75">
      <c r="A490" s="1"/>
      <c r="B490" s="2"/>
      <c r="C490" s="4"/>
      <c r="D490" s="3"/>
      <c r="E490" s="3"/>
      <c r="F490" s="3"/>
      <c r="G490" s="3"/>
      <c r="H490" s="3"/>
      <c r="I490" s="3"/>
      <c r="J490" s="3"/>
      <c r="K490" s="137"/>
    </row>
    <row r="491" spans="1:11" s="119" customFormat="1" ht="12.75">
      <c r="A491" s="1"/>
      <c r="B491" s="2"/>
      <c r="C491" s="4"/>
      <c r="D491" s="3"/>
      <c r="E491" s="3"/>
      <c r="F491" s="3"/>
      <c r="G491" s="3"/>
      <c r="H491" s="3"/>
      <c r="I491" s="3"/>
      <c r="J491" s="3"/>
      <c r="K491" s="137"/>
    </row>
    <row r="492" spans="1:11" s="119" customFormat="1" ht="12.75">
      <c r="A492" s="1"/>
      <c r="B492" s="2"/>
      <c r="C492" s="4"/>
      <c r="D492" s="3"/>
      <c r="E492" s="3"/>
      <c r="F492" s="3"/>
      <c r="G492" s="3"/>
      <c r="H492" s="3"/>
      <c r="I492" s="3"/>
      <c r="J492" s="3"/>
      <c r="K492" s="137"/>
    </row>
    <row r="493" spans="1:11" s="119" customFormat="1" ht="12.75">
      <c r="A493" s="1"/>
      <c r="B493" s="2"/>
      <c r="C493" s="4"/>
      <c r="D493" s="3"/>
      <c r="E493" s="3"/>
      <c r="F493" s="3"/>
      <c r="G493" s="3"/>
      <c r="H493" s="3"/>
      <c r="I493" s="3"/>
      <c r="J493" s="3"/>
      <c r="K493" s="137"/>
    </row>
    <row r="494" spans="1:11" s="119" customFormat="1" ht="12.75">
      <c r="A494" s="1"/>
      <c r="B494" s="2"/>
      <c r="C494" s="4"/>
      <c r="D494" s="3"/>
      <c r="E494" s="3"/>
      <c r="F494" s="3"/>
      <c r="G494" s="3"/>
      <c r="H494" s="3"/>
      <c r="I494" s="3"/>
      <c r="J494" s="3"/>
      <c r="K494" s="137"/>
    </row>
    <row r="495" spans="1:11" s="119" customFormat="1" ht="12.75">
      <c r="A495" s="1"/>
      <c r="B495" s="2"/>
      <c r="C495" s="4"/>
      <c r="D495" s="3"/>
      <c r="E495" s="3"/>
      <c r="F495" s="3"/>
      <c r="G495" s="3"/>
      <c r="H495" s="3"/>
      <c r="I495" s="3"/>
      <c r="J495" s="3"/>
      <c r="K495" s="137"/>
    </row>
    <row r="496" spans="1:11" s="119" customFormat="1" ht="12.75">
      <c r="A496" s="1"/>
      <c r="B496" s="2"/>
      <c r="C496" s="4"/>
      <c r="D496" s="3"/>
      <c r="E496" s="3"/>
      <c r="F496" s="3"/>
      <c r="G496" s="3"/>
      <c r="H496" s="3"/>
      <c r="I496" s="3"/>
      <c r="J496" s="3"/>
      <c r="K496" s="137"/>
    </row>
    <row r="497" spans="1:11" s="119" customFormat="1" ht="12.75">
      <c r="A497" s="1"/>
      <c r="B497" s="2"/>
      <c r="C497" s="4"/>
      <c r="D497" s="3"/>
      <c r="E497" s="3"/>
      <c r="F497" s="3"/>
      <c r="G497" s="3"/>
      <c r="H497" s="3"/>
      <c r="I497" s="3"/>
      <c r="J497" s="3"/>
      <c r="K497" s="137"/>
    </row>
    <row r="498" spans="1:16" s="90" customFormat="1" ht="12.75">
      <c r="A498" s="1"/>
      <c r="B498" s="2"/>
      <c r="C498" s="4"/>
      <c r="D498" s="5"/>
      <c r="E498" s="5"/>
      <c r="F498" s="5"/>
      <c r="G498" s="5"/>
      <c r="H498" s="5"/>
      <c r="I498" s="5"/>
      <c r="J498" s="5"/>
      <c r="K498" s="138"/>
      <c r="L498" s="119"/>
      <c r="M498" s="119"/>
      <c r="N498" s="119"/>
      <c r="O498" s="119"/>
      <c r="P498" s="119"/>
    </row>
    <row r="499" spans="1:16" s="90" customFormat="1" ht="12.75">
      <c r="A499" s="1"/>
      <c r="B499" s="2"/>
      <c r="C499" s="4"/>
      <c r="D499" s="5"/>
      <c r="E499" s="5"/>
      <c r="F499" s="5"/>
      <c r="G499" s="5"/>
      <c r="H499" s="5"/>
      <c r="I499" s="5"/>
      <c r="J499" s="5"/>
      <c r="K499" s="138"/>
      <c r="L499" s="119"/>
      <c r="M499" s="119"/>
      <c r="N499" s="119"/>
      <c r="O499" s="119"/>
      <c r="P499" s="119"/>
    </row>
    <row r="500" spans="1:16" s="90" customFormat="1" ht="12.75">
      <c r="A500" s="1"/>
      <c r="B500" s="2"/>
      <c r="C500" s="4"/>
      <c r="D500" s="5"/>
      <c r="E500" s="5"/>
      <c r="F500" s="5"/>
      <c r="G500" s="5"/>
      <c r="H500" s="5"/>
      <c r="I500" s="5"/>
      <c r="J500" s="5"/>
      <c r="K500" s="138"/>
      <c r="L500" s="119"/>
      <c r="M500" s="119"/>
      <c r="N500" s="119"/>
      <c r="O500" s="119"/>
      <c r="P500" s="119"/>
    </row>
    <row r="501" spans="1:16" s="90" customFormat="1" ht="12.75">
      <c r="A501" s="1"/>
      <c r="B501" s="2"/>
      <c r="C501" s="4"/>
      <c r="D501" s="5"/>
      <c r="E501" s="5"/>
      <c r="F501" s="5"/>
      <c r="G501" s="5"/>
      <c r="H501" s="5"/>
      <c r="I501" s="5"/>
      <c r="J501" s="5"/>
      <c r="K501" s="138"/>
      <c r="L501" s="119"/>
      <c r="M501" s="119"/>
      <c r="N501" s="119"/>
      <c r="O501" s="119"/>
      <c r="P501" s="119"/>
    </row>
    <row r="502" spans="1:16" s="90" customFormat="1" ht="12.75">
      <c r="A502" s="1"/>
      <c r="B502" s="2"/>
      <c r="C502" s="4"/>
      <c r="D502" s="5"/>
      <c r="E502" s="5"/>
      <c r="F502" s="5"/>
      <c r="G502" s="5"/>
      <c r="H502" s="5"/>
      <c r="I502" s="5"/>
      <c r="J502" s="5"/>
      <c r="K502" s="138"/>
      <c r="L502" s="119"/>
      <c r="M502" s="119"/>
      <c r="N502" s="119"/>
      <c r="O502" s="119"/>
      <c r="P502" s="119"/>
    </row>
    <row r="503" spans="1:16" s="90" customFormat="1" ht="12.75">
      <c r="A503" s="1"/>
      <c r="B503" s="2"/>
      <c r="C503" s="4"/>
      <c r="D503" s="5"/>
      <c r="E503" s="5"/>
      <c r="F503" s="5"/>
      <c r="G503" s="5"/>
      <c r="H503" s="5"/>
      <c r="I503" s="5"/>
      <c r="J503" s="5"/>
      <c r="K503" s="138"/>
      <c r="L503" s="119"/>
      <c r="M503" s="119"/>
      <c r="N503" s="119"/>
      <c r="O503" s="119"/>
      <c r="P503" s="119"/>
    </row>
    <row r="504" spans="1:16" s="90" customFormat="1" ht="12.75">
      <c r="A504" s="1"/>
      <c r="B504" s="2"/>
      <c r="C504" s="4"/>
      <c r="D504" s="5"/>
      <c r="E504" s="5"/>
      <c r="F504" s="5"/>
      <c r="G504" s="5"/>
      <c r="H504" s="5"/>
      <c r="I504" s="5"/>
      <c r="J504" s="5"/>
      <c r="K504" s="138"/>
      <c r="L504" s="119"/>
      <c r="M504" s="119"/>
      <c r="N504" s="119"/>
      <c r="O504" s="119"/>
      <c r="P504" s="119"/>
    </row>
    <row r="505" spans="1:16" s="90" customFormat="1" ht="12.75">
      <c r="A505" s="1"/>
      <c r="B505" s="2"/>
      <c r="C505" s="4"/>
      <c r="D505" s="5"/>
      <c r="E505" s="5"/>
      <c r="F505" s="5"/>
      <c r="G505" s="5"/>
      <c r="H505" s="5"/>
      <c r="I505" s="5"/>
      <c r="J505" s="5"/>
      <c r="K505" s="138"/>
      <c r="L505" s="119"/>
      <c r="M505" s="119"/>
      <c r="N505" s="119"/>
      <c r="O505" s="119"/>
      <c r="P505" s="119"/>
    </row>
    <row r="506" spans="1:16" s="90" customFormat="1" ht="12.75">
      <c r="A506" s="1"/>
      <c r="B506" s="2"/>
      <c r="C506" s="4"/>
      <c r="D506" s="5"/>
      <c r="E506" s="5"/>
      <c r="F506" s="5"/>
      <c r="G506" s="5"/>
      <c r="H506" s="5"/>
      <c r="I506" s="5"/>
      <c r="J506" s="5"/>
      <c r="K506" s="138"/>
      <c r="L506" s="119"/>
      <c r="M506" s="119"/>
      <c r="N506" s="119"/>
      <c r="O506" s="119"/>
      <c r="P506" s="119"/>
    </row>
    <row r="507" spans="1:16" s="90" customFormat="1" ht="12.75">
      <c r="A507" s="1"/>
      <c r="B507" s="2"/>
      <c r="C507" s="4"/>
      <c r="D507" s="5"/>
      <c r="E507" s="5"/>
      <c r="F507" s="5"/>
      <c r="G507" s="5"/>
      <c r="H507" s="5"/>
      <c r="I507" s="5"/>
      <c r="J507" s="5"/>
      <c r="K507" s="138"/>
      <c r="L507" s="119"/>
      <c r="M507" s="119"/>
      <c r="N507" s="119"/>
      <c r="O507" s="119"/>
      <c r="P507" s="119"/>
    </row>
    <row r="508" spans="1:16" s="90" customFormat="1" ht="12.75">
      <c r="A508" s="1"/>
      <c r="B508" s="2"/>
      <c r="C508" s="4"/>
      <c r="D508" s="5"/>
      <c r="E508" s="5"/>
      <c r="F508" s="5"/>
      <c r="G508" s="5"/>
      <c r="H508" s="5"/>
      <c r="I508" s="5"/>
      <c r="J508" s="5"/>
      <c r="K508" s="138"/>
      <c r="L508" s="119"/>
      <c r="M508" s="119"/>
      <c r="N508" s="119"/>
      <c r="O508" s="119"/>
      <c r="P508" s="119"/>
    </row>
    <row r="509" spans="1:16" s="90" customFormat="1" ht="12.75">
      <c r="A509" s="1"/>
      <c r="B509" s="2"/>
      <c r="C509" s="4"/>
      <c r="D509" s="5"/>
      <c r="E509" s="5"/>
      <c r="F509" s="5"/>
      <c r="G509" s="5"/>
      <c r="H509" s="5"/>
      <c r="I509" s="5"/>
      <c r="J509" s="5"/>
      <c r="K509" s="138"/>
      <c r="L509" s="119"/>
      <c r="M509" s="119"/>
      <c r="N509" s="119"/>
      <c r="O509" s="119"/>
      <c r="P509" s="119"/>
    </row>
    <row r="510" spans="1:16" s="90" customFormat="1" ht="12.75">
      <c r="A510" s="1"/>
      <c r="B510" s="2"/>
      <c r="C510" s="4"/>
      <c r="D510" s="5"/>
      <c r="E510" s="5"/>
      <c r="F510" s="5"/>
      <c r="G510" s="5"/>
      <c r="H510" s="5"/>
      <c r="I510" s="5"/>
      <c r="J510" s="5"/>
      <c r="K510" s="138"/>
      <c r="L510" s="119"/>
      <c r="M510" s="119"/>
      <c r="N510" s="119"/>
      <c r="O510" s="119"/>
      <c r="P510" s="119"/>
    </row>
    <row r="511" spans="1:16" s="90" customFormat="1" ht="12.75">
      <c r="A511" s="1"/>
      <c r="B511" s="2"/>
      <c r="C511" s="4"/>
      <c r="D511" s="5"/>
      <c r="E511" s="5"/>
      <c r="F511" s="5"/>
      <c r="G511" s="5"/>
      <c r="H511" s="5"/>
      <c r="I511" s="5"/>
      <c r="J511" s="5"/>
      <c r="K511" s="138"/>
      <c r="L511" s="119"/>
      <c r="M511" s="119"/>
      <c r="N511" s="119"/>
      <c r="O511" s="119"/>
      <c r="P511" s="119"/>
    </row>
    <row r="512" spans="1:16" s="90" customFormat="1" ht="12.75">
      <c r="A512" s="1"/>
      <c r="B512" s="2"/>
      <c r="C512" s="4"/>
      <c r="D512" s="5"/>
      <c r="E512" s="5"/>
      <c r="F512" s="5"/>
      <c r="G512" s="5"/>
      <c r="H512" s="5"/>
      <c r="I512" s="5"/>
      <c r="J512" s="5"/>
      <c r="K512" s="138"/>
      <c r="L512" s="119"/>
      <c r="M512" s="119"/>
      <c r="N512" s="119"/>
      <c r="O512" s="119"/>
      <c r="P512" s="119"/>
    </row>
    <row r="513" spans="1:16" s="90" customFormat="1" ht="12.75">
      <c r="A513" s="1"/>
      <c r="B513" s="2"/>
      <c r="C513" s="4"/>
      <c r="D513" s="5"/>
      <c r="E513" s="5"/>
      <c r="F513" s="5"/>
      <c r="G513" s="5"/>
      <c r="H513" s="5"/>
      <c r="I513" s="5"/>
      <c r="J513" s="5"/>
      <c r="K513" s="138"/>
      <c r="L513" s="119"/>
      <c r="M513" s="119"/>
      <c r="N513" s="119"/>
      <c r="O513" s="119"/>
      <c r="P513" s="119"/>
    </row>
    <row r="514" spans="1:16" s="90" customFormat="1" ht="12.75">
      <c r="A514" s="1"/>
      <c r="B514" s="2"/>
      <c r="C514" s="4"/>
      <c r="D514" s="5"/>
      <c r="E514" s="5"/>
      <c r="F514" s="5"/>
      <c r="G514" s="5"/>
      <c r="H514" s="5"/>
      <c r="I514" s="5"/>
      <c r="J514" s="5"/>
      <c r="K514" s="138"/>
      <c r="L514" s="119"/>
      <c r="M514" s="119"/>
      <c r="N514" s="119"/>
      <c r="O514" s="119"/>
      <c r="P514" s="119"/>
    </row>
    <row r="515" spans="1:16" s="90" customFormat="1" ht="12.75">
      <c r="A515" s="1"/>
      <c r="B515" s="2"/>
      <c r="C515" s="4"/>
      <c r="D515" s="5"/>
      <c r="E515" s="5"/>
      <c r="F515" s="5"/>
      <c r="G515" s="5"/>
      <c r="H515" s="5"/>
      <c r="I515" s="5"/>
      <c r="J515" s="5"/>
      <c r="K515" s="138"/>
      <c r="L515" s="119"/>
      <c r="M515" s="119"/>
      <c r="N515" s="119"/>
      <c r="O515" s="119"/>
      <c r="P515" s="119"/>
    </row>
    <row r="516" spans="1:16" s="90" customFormat="1" ht="12.75">
      <c r="A516" s="1"/>
      <c r="B516" s="2"/>
      <c r="C516" s="4"/>
      <c r="D516" s="5"/>
      <c r="E516" s="5"/>
      <c r="F516" s="5"/>
      <c r="G516" s="5"/>
      <c r="H516" s="5"/>
      <c r="I516" s="5"/>
      <c r="J516" s="5"/>
      <c r="K516" s="138"/>
      <c r="L516" s="119"/>
      <c r="M516" s="119"/>
      <c r="N516" s="119"/>
      <c r="O516" s="119"/>
      <c r="P516" s="119"/>
    </row>
    <row r="517" spans="1:16" s="90" customFormat="1" ht="12.75">
      <c r="A517" s="1"/>
      <c r="B517" s="2"/>
      <c r="C517" s="4"/>
      <c r="D517" s="5"/>
      <c r="E517" s="5"/>
      <c r="F517" s="5"/>
      <c r="G517" s="5"/>
      <c r="H517" s="5"/>
      <c r="I517" s="5"/>
      <c r="J517" s="5"/>
      <c r="K517" s="138"/>
      <c r="L517" s="119"/>
      <c r="M517" s="119"/>
      <c r="N517" s="119"/>
      <c r="O517" s="119"/>
      <c r="P517" s="119"/>
    </row>
    <row r="518" spans="1:16" s="90" customFormat="1" ht="12.75">
      <c r="A518" s="1"/>
      <c r="B518" s="2"/>
      <c r="C518" s="4"/>
      <c r="D518" s="5"/>
      <c r="E518" s="5"/>
      <c r="F518" s="5"/>
      <c r="G518" s="5"/>
      <c r="H518" s="5"/>
      <c r="I518" s="5"/>
      <c r="J518" s="5"/>
      <c r="K518" s="138"/>
      <c r="L518" s="119"/>
      <c r="M518" s="119"/>
      <c r="N518" s="119"/>
      <c r="O518" s="119"/>
      <c r="P518" s="119"/>
    </row>
    <row r="519" spans="1:16" s="90" customFormat="1" ht="12.75">
      <c r="A519" s="1"/>
      <c r="B519" s="2"/>
      <c r="C519" s="4"/>
      <c r="D519" s="5"/>
      <c r="E519" s="5"/>
      <c r="F519" s="5"/>
      <c r="G519" s="5"/>
      <c r="H519" s="5"/>
      <c r="I519" s="5"/>
      <c r="J519" s="5"/>
      <c r="K519" s="138"/>
      <c r="L519" s="119"/>
      <c r="M519" s="119"/>
      <c r="N519" s="119"/>
      <c r="O519" s="119"/>
      <c r="P519" s="119"/>
    </row>
    <row r="520" spans="1:16" s="90" customFormat="1" ht="12.75">
      <c r="A520" s="1"/>
      <c r="B520" s="2"/>
      <c r="C520" s="4"/>
      <c r="D520" s="5"/>
      <c r="E520" s="5"/>
      <c r="F520" s="5"/>
      <c r="G520" s="5"/>
      <c r="H520" s="5"/>
      <c r="I520" s="5"/>
      <c r="J520" s="5"/>
      <c r="K520" s="138"/>
      <c r="L520" s="119"/>
      <c r="M520" s="119"/>
      <c r="N520" s="119"/>
      <c r="O520" s="119"/>
      <c r="P520" s="119"/>
    </row>
    <row r="521" spans="1:16" s="90" customFormat="1" ht="12.75">
      <c r="A521" s="1"/>
      <c r="B521" s="2"/>
      <c r="C521" s="4"/>
      <c r="D521" s="5"/>
      <c r="E521" s="5"/>
      <c r="F521" s="5"/>
      <c r="G521" s="5"/>
      <c r="H521" s="5"/>
      <c r="I521" s="5"/>
      <c r="J521" s="5"/>
      <c r="K521" s="138"/>
      <c r="L521" s="119"/>
      <c r="M521" s="119"/>
      <c r="N521" s="119"/>
      <c r="O521" s="119"/>
      <c r="P521" s="119"/>
    </row>
    <row r="522" spans="1:16" s="90" customFormat="1" ht="12.75">
      <c r="A522" s="1"/>
      <c r="B522" s="2"/>
      <c r="C522" s="4"/>
      <c r="D522" s="5"/>
      <c r="E522" s="5"/>
      <c r="F522" s="5"/>
      <c r="G522" s="5"/>
      <c r="H522" s="5"/>
      <c r="I522" s="5"/>
      <c r="J522" s="5"/>
      <c r="K522" s="138"/>
      <c r="L522" s="119"/>
      <c r="M522" s="119"/>
      <c r="N522" s="119"/>
      <c r="O522" s="119"/>
      <c r="P522" s="119"/>
    </row>
    <row r="523" spans="1:16" s="90" customFormat="1" ht="12.75">
      <c r="A523" s="1"/>
      <c r="B523" s="2"/>
      <c r="C523" s="4"/>
      <c r="D523" s="5"/>
      <c r="E523" s="5"/>
      <c r="F523" s="5"/>
      <c r="G523" s="5"/>
      <c r="H523" s="5"/>
      <c r="I523" s="5"/>
      <c r="J523" s="5"/>
      <c r="K523" s="138"/>
      <c r="L523" s="119"/>
      <c r="M523" s="119"/>
      <c r="N523" s="119"/>
      <c r="O523" s="119"/>
      <c r="P523" s="119"/>
    </row>
    <row r="524" spans="1:16" s="90" customFormat="1" ht="12.75">
      <c r="A524" s="1"/>
      <c r="B524" s="2"/>
      <c r="C524" s="4"/>
      <c r="D524" s="5"/>
      <c r="E524" s="5"/>
      <c r="F524" s="5"/>
      <c r="G524" s="5"/>
      <c r="H524" s="5"/>
      <c r="I524" s="5"/>
      <c r="J524" s="5"/>
      <c r="K524" s="138"/>
      <c r="L524" s="119"/>
      <c r="M524" s="119"/>
      <c r="N524" s="119"/>
      <c r="O524" s="119"/>
      <c r="P524" s="119"/>
    </row>
    <row r="525" spans="1:16" s="90" customFormat="1" ht="12.75">
      <c r="A525" s="1"/>
      <c r="B525" s="2"/>
      <c r="C525" s="4"/>
      <c r="D525" s="5"/>
      <c r="E525" s="5"/>
      <c r="F525" s="5"/>
      <c r="G525" s="5"/>
      <c r="H525" s="5"/>
      <c r="I525" s="5"/>
      <c r="J525" s="5"/>
      <c r="K525" s="138"/>
      <c r="L525" s="119"/>
      <c r="M525" s="119"/>
      <c r="N525" s="119"/>
      <c r="O525" s="119"/>
      <c r="P525" s="119"/>
    </row>
    <row r="526" spans="1:16" s="90" customFormat="1" ht="12.75">
      <c r="A526" s="1"/>
      <c r="B526" s="2"/>
      <c r="C526" s="4"/>
      <c r="D526" s="5"/>
      <c r="E526" s="5"/>
      <c r="F526" s="5"/>
      <c r="G526" s="5"/>
      <c r="H526" s="5"/>
      <c r="I526" s="5"/>
      <c r="J526" s="5"/>
      <c r="K526" s="138"/>
      <c r="L526" s="119"/>
      <c r="M526" s="119"/>
      <c r="N526" s="119"/>
      <c r="O526" s="119"/>
      <c r="P526" s="119"/>
    </row>
    <row r="527" spans="1:16" s="90" customFormat="1" ht="12.75">
      <c r="A527" s="1"/>
      <c r="B527" s="2"/>
      <c r="C527" s="4"/>
      <c r="D527" s="5"/>
      <c r="E527" s="5"/>
      <c r="F527" s="5"/>
      <c r="G527" s="5"/>
      <c r="H527" s="5"/>
      <c r="I527" s="5"/>
      <c r="J527" s="5"/>
      <c r="K527" s="138"/>
      <c r="L527" s="119"/>
      <c r="M527" s="119"/>
      <c r="N527" s="119"/>
      <c r="O527" s="119"/>
      <c r="P527" s="119"/>
    </row>
    <row r="528" spans="1:16" s="90" customFormat="1" ht="12.75">
      <c r="A528" s="1"/>
      <c r="B528" s="2"/>
      <c r="C528" s="4"/>
      <c r="D528" s="5"/>
      <c r="E528" s="5"/>
      <c r="F528" s="5"/>
      <c r="G528" s="5"/>
      <c r="H528" s="5"/>
      <c r="I528" s="5"/>
      <c r="J528" s="5"/>
      <c r="K528" s="138"/>
      <c r="L528" s="119"/>
      <c r="M528" s="119"/>
      <c r="N528" s="119"/>
      <c r="O528" s="119"/>
      <c r="P528" s="119"/>
    </row>
    <row r="529" spans="1:16" s="90" customFormat="1" ht="12.75">
      <c r="A529" s="1"/>
      <c r="B529" s="2"/>
      <c r="C529" s="4"/>
      <c r="D529" s="5"/>
      <c r="E529" s="5"/>
      <c r="F529" s="5"/>
      <c r="G529" s="5"/>
      <c r="H529" s="5"/>
      <c r="I529" s="5"/>
      <c r="J529" s="5"/>
      <c r="K529" s="138"/>
      <c r="L529" s="119"/>
      <c r="M529" s="119"/>
      <c r="N529" s="119"/>
      <c r="O529" s="119"/>
      <c r="P529" s="119"/>
    </row>
    <row r="530" spans="1:16" s="90" customFormat="1" ht="12.75">
      <c r="A530" s="1"/>
      <c r="B530" s="2"/>
      <c r="C530" s="4"/>
      <c r="D530" s="5"/>
      <c r="E530" s="5"/>
      <c r="F530" s="5"/>
      <c r="G530" s="5"/>
      <c r="H530" s="5"/>
      <c r="I530" s="5"/>
      <c r="J530" s="5"/>
      <c r="K530" s="138"/>
      <c r="L530" s="119"/>
      <c r="M530" s="119"/>
      <c r="N530" s="119"/>
      <c r="O530" s="119"/>
      <c r="P530" s="119"/>
    </row>
    <row r="531" spans="1:16" s="90" customFormat="1" ht="12.75">
      <c r="A531" s="1"/>
      <c r="B531" s="2"/>
      <c r="C531" s="4"/>
      <c r="D531" s="5"/>
      <c r="E531" s="5"/>
      <c r="F531" s="5"/>
      <c r="G531" s="5"/>
      <c r="H531" s="5"/>
      <c r="I531" s="5"/>
      <c r="J531" s="5"/>
      <c r="K531" s="138"/>
      <c r="L531" s="119"/>
      <c r="M531" s="119"/>
      <c r="N531" s="119"/>
      <c r="O531" s="119"/>
      <c r="P531" s="119"/>
    </row>
    <row r="532" spans="1:16" s="90" customFormat="1" ht="12.75">
      <c r="A532" s="1"/>
      <c r="B532" s="2"/>
      <c r="C532" s="4"/>
      <c r="D532" s="5"/>
      <c r="E532" s="5"/>
      <c r="F532" s="5"/>
      <c r="G532" s="5"/>
      <c r="H532" s="5"/>
      <c r="I532" s="5"/>
      <c r="J532" s="5"/>
      <c r="K532" s="138"/>
      <c r="L532" s="119"/>
      <c r="M532" s="119"/>
      <c r="N532" s="119"/>
      <c r="O532" s="119"/>
      <c r="P532" s="119"/>
    </row>
    <row r="533" spans="1:16" s="90" customFormat="1" ht="12.75">
      <c r="A533" s="1"/>
      <c r="B533" s="2"/>
      <c r="C533" s="4"/>
      <c r="D533" s="5"/>
      <c r="E533" s="5"/>
      <c r="F533" s="5"/>
      <c r="G533" s="5"/>
      <c r="H533" s="5"/>
      <c r="I533" s="5"/>
      <c r="J533" s="5"/>
      <c r="K533" s="138"/>
      <c r="L533" s="119"/>
      <c r="M533" s="119"/>
      <c r="N533" s="119"/>
      <c r="O533" s="119"/>
      <c r="P533" s="119"/>
    </row>
    <row r="534" spans="1:16" s="90" customFormat="1" ht="12.75">
      <c r="A534" s="1"/>
      <c r="B534" s="2"/>
      <c r="C534" s="4"/>
      <c r="D534" s="5"/>
      <c r="E534" s="5"/>
      <c r="F534" s="5"/>
      <c r="G534" s="5"/>
      <c r="H534" s="5"/>
      <c r="I534" s="5"/>
      <c r="J534" s="5"/>
      <c r="K534" s="138"/>
      <c r="L534" s="119"/>
      <c r="M534" s="119"/>
      <c r="N534" s="119"/>
      <c r="O534" s="119"/>
      <c r="P534" s="119"/>
    </row>
    <row r="535" spans="1:16" s="90" customFormat="1" ht="12.75">
      <c r="A535" s="1"/>
      <c r="B535" s="2"/>
      <c r="C535" s="4"/>
      <c r="D535" s="5"/>
      <c r="E535" s="5"/>
      <c r="F535" s="5"/>
      <c r="G535" s="5"/>
      <c r="H535" s="5"/>
      <c r="I535" s="5"/>
      <c r="J535" s="5"/>
      <c r="K535" s="138"/>
      <c r="L535" s="119"/>
      <c r="M535" s="119"/>
      <c r="N535" s="119"/>
      <c r="O535" s="119"/>
      <c r="P535" s="119"/>
    </row>
    <row r="536" spans="1:16" s="90" customFormat="1" ht="12.75">
      <c r="A536" s="1"/>
      <c r="B536" s="2"/>
      <c r="C536" s="4"/>
      <c r="D536" s="5"/>
      <c r="E536" s="5"/>
      <c r="F536" s="5"/>
      <c r="G536" s="5"/>
      <c r="H536" s="5"/>
      <c r="I536" s="5"/>
      <c r="J536" s="5"/>
      <c r="K536" s="138"/>
      <c r="L536" s="119"/>
      <c r="M536" s="119"/>
      <c r="N536" s="119"/>
      <c r="O536" s="119"/>
      <c r="P536" s="119"/>
    </row>
    <row r="537" spans="1:16" s="90" customFormat="1" ht="12.75">
      <c r="A537" s="1"/>
      <c r="B537" s="2"/>
      <c r="C537" s="4"/>
      <c r="D537" s="5"/>
      <c r="E537" s="5"/>
      <c r="F537" s="5"/>
      <c r="G537" s="5"/>
      <c r="H537" s="5"/>
      <c r="I537" s="5"/>
      <c r="J537" s="5"/>
      <c r="K537" s="138"/>
      <c r="L537" s="119"/>
      <c r="M537" s="119"/>
      <c r="N537" s="119"/>
      <c r="O537" s="119"/>
      <c r="P537" s="119"/>
    </row>
    <row r="538" spans="1:16" s="90" customFormat="1" ht="12.75">
      <c r="A538" s="1"/>
      <c r="B538" s="2"/>
      <c r="C538" s="4"/>
      <c r="D538" s="5"/>
      <c r="E538" s="5"/>
      <c r="F538" s="5"/>
      <c r="G538" s="5"/>
      <c r="H538" s="5"/>
      <c r="I538" s="5"/>
      <c r="J538" s="5"/>
      <c r="K538" s="138"/>
      <c r="L538" s="119"/>
      <c r="M538" s="119"/>
      <c r="N538" s="119"/>
      <c r="O538" s="119"/>
      <c r="P538" s="119"/>
    </row>
    <row r="539" spans="1:16" s="90" customFormat="1" ht="12.75">
      <c r="A539" s="1"/>
      <c r="B539" s="2"/>
      <c r="C539" s="4"/>
      <c r="D539" s="5"/>
      <c r="E539" s="5"/>
      <c r="F539" s="5"/>
      <c r="G539" s="5"/>
      <c r="H539" s="5"/>
      <c r="I539" s="5"/>
      <c r="J539" s="5"/>
      <c r="K539" s="138"/>
      <c r="L539" s="119"/>
      <c r="M539" s="119"/>
      <c r="N539" s="119"/>
      <c r="O539" s="119"/>
      <c r="P539" s="119"/>
    </row>
    <row r="540" spans="1:16" s="90" customFormat="1" ht="12.75">
      <c r="A540" s="1"/>
      <c r="B540" s="2"/>
      <c r="C540" s="4"/>
      <c r="D540" s="5"/>
      <c r="E540" s="5"/>
      <c r="F540" s="5"/>
      <c r="G540" s="5"/>
      <c r="H540" s="5"/>
      <c r="I540" s="5"/>
      <c r="J540" s="5"/>
      <c r="K540" s="138"/>
      <c r="L540" s="119"/>
      <c r="M540" s="119"/>
      <c r="N540" s="119"/>
      <c r="O540" s="119"/>
      <c r="P540" s="119"/>
    </row>
    <row r="541" spans="1:16" s="90" customFormat="1" ht="12.75">
      <c r="A541" s="1"/>
      <c r="B541" s="2"/>
      <c r="C541" s="4"/>
      <c r="D541" s="5"/>
      <c r="E541" s="5"/>
      <c r="F541" s="5"/>
      <c r="G541" s="5"/>
      <c r="H541" s="5"/>
      <c r="I541" s="5"/>
      <c r="J541" s="5"/>
      <c r="K541" s="138"/>
      <c r="L541" s="119"/>
      <c r="M541" s="119"/>
      <c r="N541" s="119"/>
      <c r="O541" s="119"/>
      <c r="P541" s="119"/>
    </row>
    <row r="542" spans="1:16" s="90" customFormat="1" ht="12.75">
      <c r="A542" s="1"/>
      <c r="B542" s="2"/>
      <c r="C542" s="4"/>
      <c r="D542" s="5"/>
      <c r="E542" s="5"/>
      <c r="F542" s="5"/>
      <c r="G542" s="5"/>
      <c r="H542" s="5"/>
      <c r="I542" s="5"/>
      <c r="J542" s="5"/>
      <c r="K542" s="138"/>
      <c r="L542" s="119"/>
      <c r="M542" s="119"/>
      <c r="N542" s="119"/>
      <c r="O542" s="119"/>
      <c r="P542" s="119"/>
    </row>
    <row r="543" spans="1:16" s="90" customFormat="1" ht="12.75">
      <c r="A543" s="1"/>
      <c r="B543" s="2"/>
      <c r="C543" s="4"/>
      <c r="D543" s="5"/>
      <c r="E543" s="5"/>
      <c r="F543" s="5"/>
      <c r="G543" s="5"/>
      <c r="H543" s="5"/>
      <c r="I543" s="5"/>
      <c r="J543" s="5"/>
      <c r="K543" s="138"/>
      <c r="L543" s="119"/>
      <c r="M543" s="119"/>
      <c r="N543" s="119"/>
      <c r="O543" s="119"/>
      <c r="P543" s="119"/>
    </row>
    <row r="544" spans="1:16" s="90" customFormat="1" ht="12.75">
      <c r="A544" s="1"/>
      <c r="B544" s="2"/>
      <c r="C544" s="4"/>
      <c r="D544" s="5"/>
      <c r="E544" s="5"/>
      <c r="F544" s="5"/>
      <c r="G544" s="5"/>
      <c r="H544" s="5"/>
      <c r="I544" s="5"/>
      <c r="J544" s="5"/>
      <c r="K544" s="138"/>
      <c r="L544" s="119"/>
      <c r="M544" s="119"/>
      <c r="N544" s="119"/>
      <c r="O544" s="119"/>
      <c r="P544" s="119"/>
    </row>
    <row r="545" spans="1:16" s="90" customFormat="1" ht="12.75">
      <c r="A545" s="1"/>
      <c r="B545" s="2"/>
      <c r="C545" s="4"/>
      <c r="D545" s="5"/>
      <c r="E545" s="5"/>
      <c r="F545" s="5"/>
      <c r="G545" s="5"/>
      <c r="H545" s="5"/>
      <c r="I545" s="5"/>
      <c r="J545" s="5"/>
      <c r="K545" s="138"/>
      <c r="L545" s="119"/>
      <c r="M545" s="119"/>
      <c r="N545" s="119"/>
      <c r="O545" s="119"/>
      <c r="P545" s="119"/>
    </row>
    <row r="546" spans="1:16" s="90" customFormat="1" ht="12.75">
      <c r="A546" s="1"/>
      <c r="B546" s="2"/>
      <c r="C546" s="4"/>
      <c r="D546" s="5"/>
      <c r="E546" s="5"/>
      <c r="F546" s="5"/>
      <c r="G546" s="5"/>
      <c r="H546" s="5"/>
      <c r="I546" s="5"/>
      <c r="J546" s="5"/>
      <c r="K546" s="138"/>
      <c r="L546" s="119"/>
      <c r="M546" s="119"/>
      <c r="N546" s="119"/>
      <c r="O546" s="119"/>
      <c r="P546" s="119"/>
    </row>
    <row r="547" spans="1:16" s="90" customFormat="1" ht="12.75">
      <c r="A547" s="1"/>
      <c r="B547" s="2"/>
      <c r="C547" s="4"/>
      <c r="D547" s="5"/>
      <c r="E547" s="5"/>
      <c r="F547" s="5"/>
      <c r="G547" s="5"/>
      <c r="H547" s="5"/>
      <c r="I547" s="5"/>
      <c r="J547" s="5"/>
      <c r="K547" s="138"/>
      <c r="L547" s="119"/>
      <c r="M547" s="119"/>
      <c r="N547" s="119"/>
      <c r="O547" s="119"/>
      <c r="P547" s="119"/>
    </row>
    <row r="548" spans="1:16" s="90" customFormat="1" ht="12.75">
      <c r="A548" s="1"/>
      <c r="B548" s="2"/>
      <c r="C548" s="4"/>
      <c r="D548" s="5"/>
      <c r="E548" s="5"/>
      <c r="F548" s="5"/>
      <c r="G548" s="5"/>
      <c r="H548" s="5"/>
      <c r="I548" s="5"/>
      <c r="J548" s="5"/>
      <c r="K548" s="138"/>
      <c r="L548" s="119"/>
      <c r="M548" s="119"/>
      <c r="N548" s="119"/>
      <c r="O548" s="119"/>
      <c r="P548" s="119"/>
    </row>
    <row r="549" spans="1:16" s="90" customFormat="1" ht="12.75">
      <c r="A549" s="1"/>
      <c r="B549" s="2"/>
      <c r="C549" s="4"/>
      <c r="D549" s="5"/>
      <c r="E549" s="5"/>
      <c r="F549" s="5"/>
      <c r="G549" s="5"/>
      <c r="H549" s="5"/>
      <c r="I549" s="5"/>
      <c r="J549" s="5"/>
      <c r="K549" s="138"/>
      <c r="L549" s="119"/>
      <c r="M549" s="119"/>
      <c r="N549" s="119"/>
      <c r="O549" s="119"/>
      <c r="P549" s="119"/>
    </row>
    <row r="550" spans="1:16" s="90" customFormat="1" ht="12.75">
      <c r="A550" s="1"/>
      <c r="B550" s="2"/>
      <c r="C550" s="4"/>
      <c r="D550" s="5"/>
      <c r="E550" s="5"/>
      <c r="F550" s="5"/>
      <c r="G550" s="5"/>
      <c r="H550" s="5"/>
      <c r="I550" s="5"/>
      <c r="J550" s="5"/>
      <c r="K550" s="138"/>
      <c r="L550" s="119"/>
      <c r="M550" s="119"/>
      <c r="N550" s="119"/>
      <c r="O550" s="119"/>
      <c r="P550" s="119"/>
    </row>
    <row r="551" spans="1:16" s="90" customFormat="1" ht="12.75">
      <c r="A551" s="1"/>
      <c r="B551" s="2"/>
      <c r="C551" s="4"/>
      <c r="D551" s="5"/>
      <c r="E551" s="5"/>
      <c r="F551" s="5"/>
      <c r="G551" s="5"/>
      <c r="H551" s="5"/>
      <c r="I551" s="5"/>
      <c r="J551" s="5"/>
      <c r="K551" s="138"/>
      <c r="L551" s="119"/>
      <c r="M551" s="119"/>
      <c r="N551" s="119"/>
      <c r="O551" s="119"/>
      <c r="P551" s="119"/>
    </row>
    <row r="552" spans="1:16" s="90" customFormat="1" ht="12.75">
      <c r="A552" s="1"/>
      <c r="B552" s="2"/>
      <c r="C552" s="4"/>
      <c r="D552" s="5"/>
      <c r="E552" s="5"/>
      <c r="F552" s="5"/>
      <c r="G552" s="5"/>
      <c r="H552" s="5"/>
      <c r="I552" s="5"/>
      <c r="J552" s="5"/>
      <c r="K552" s="138"/>
      <c r="L552" s="119"/>
      <c r="M552" s="119"/>
      <c r="N552" s="119"/>
      <c r="O552" s="119"/>
      <c r="P552" s="119"/>
    </row>
    <row r="553" spans="1:16" s="90" customFormat="1" ht="12.75">
      <c r="A553" s="1"/>
      <c r="B553" s="2"/>
      <c r="C553" s="4"/>
      <c r="D553" s="5"/>
      <c r="E553" s="5"/>
      <c r="F553" s="5"/>
      <c r="G553" s="5"/>
      <c r="H553" s="5"/>
      <c r="I553" s="5"/>
      <c r="J553" s="5"/>
      <c r="K553" s="138"/>
      <c r="L553" s="119"/>
      <c r="M553" s="119"/>
      <c r="N553" s="119"/>
      <c r="O553" s="119"/>
      <c r="P553" s="119"/>
    </row>
    <row r="554" spans="1:16" s="90" customFormat="1" ht="12.75">
      <c r="A554" s="1"/>
      <c r="B554" s="2"/>
      <c r="C554" s="4"/>
      <c r="D554" s="5"/>
      <c r="E554" s="5"/>
      <c r="F554" s="5"/>
      <c r="G554" s="5"/>
      <c r="H554" s="5"/>
      <c r="I554" s="5"/>
      <c r="J554" s="5"/>
      <c r="K554" s="138"/>
      <c r="L554" s="119"/>
      <c r="M554" s="119"/>
      <c r="N554" s="119"/>
      <c r="O554" s="119"/>
      <c r="P554" s="119"/>
    </row>
    <row r="555" spans="1:16" s="90" customFormat="1" ht="12.75">
      <c r="A555" s="1"/>
      <c r="B555" s="2"/>
      <c r="C555" s="4"/>
      <c r="D555" s="5"/>
      <c r="E555" s="5"/>
      <c r="F555" s="5"/>
      <c r="G555" s="5"/>
      <c r="H555" s="5"/>
      <c r="I555" s="5"/>
      <c r="J555" s="5"/>
      <c r="K555" s="138"/>
      <c r="L555" s="119"/>
      <c r="M555" s="119"/>
      <c r="N555" s="119"/>
      <c r="O555" s="119"/>
      <c r="P555" s="119"/>
    </row>
    <row r="556" spans="1:16" s="90" customFormat="1" ht="12.75">
      <c r="A556" s="1"/>
      <c r="B556" s="2"/>
      <c r="C556" s="4"/>
      <c r="D556" s="5"/>
      <c r="E556" s="5"/>
      <c r="F556" s="5"/>
      <c r="G556" s="5"/>
      <c r="H556" s="5"/>
      <c r="I556" s="5"/>
      <c r="J556" s="5"/>
      <c r="K556" s="138"/>
      <c r="L556" s="119"/>
      <c r="M556" s="119"/>
      <c r="N556" s="119"/>
      <c r="O556" s="119"/>
      <c r="P556" s="119"/>
    </row>
    <row r="557" spans="1:16" s="90" customFormat="1" ht="12.75">
      <c r="A557" s="1"/>
      <c r="B557" s="2"/>
      <c r="C557" s="4"/>
      <c r="D557" s="5"/>
      <c r="E557" s="5"/>
      <c r="F557" s="5"/>
      <c r="G557" s="5"/>
      <c r="H557" s="5"/>
      <c r="I557" s="5"/>
      <c r="J557" s="5"/>
      <c r="K557" s="138"/>
      <c r="L557" s="119"/>
      <c r="M557" s="119"/>
      <c r="N557" s="119"/>
      <c r="O557" s="119"/>
      <c r="P557" s="119"/>
    </row>
    <row r="558" spans="1:16" s="90" customFormat="1" ht="12.75">
      <c r="A558" s="1"/>
      <c r="B558" s="2"/>
      <c r="C558" s="4"/>
      <c r="D558" s="5"/>
      <c r="E558" s="5"/>
      <c r="F558" s="5"/>
      <c r="G558" s="5"/>
      <c r="H558" s="5"/>
      <c r="I558" s="5"/>
      <c r="J558" s="5"/>
      <c r="K558" s="138"/>
      <c r="L558" s="119"/>
      <c r="M558" s="119"/>
      <c r="N558" s="119"/>
      <c r="O558" s="119"/>
      <c r="P558" s="119"/>
    </row>
    <row r="559" spans="1:16" s="90" customFormat="1" ht="12.75">
      <c r="A559" s="1"/>
      <c r="B559" s="2"/>
      <c r="C559" s="4"/>
      <c r="D559" s="5"/>
      <c r="E559" s="5"/>
      <c r="F559" s="5"/>
      <c r="G559" s="5"/>
      <c r="H559" s="5"/>
      <c r="I559" s="5"/>
      <c r="J559" s="5"/>
      <c r="K559" s="138"/>
      <c r="L559" s="119"/>
      <c r="M559" s="119"/>
      <c r="N559" s="119"/>
      <c r="O559" s="119"/>
      <c r="P559" s="119"/>
    </row>
    <row r="560" spans="1:16" s="90" customFormat="1" ht="12.75">
      <c r="A560" s="1"/>
      <c r="B560" s="2"/>
      <c r="C560" s="4"/>
      <c r="D560" s="5"/>
      <c r="E560" s="5"/>
      <c r="F560" s="5"/>
      <c r="G560" s="5"/>
      <c r="H560" s="5"/>
      <c r="I560" s="5"/>
      <c r="J560" s="5"/>
      <c r="K560" s="138"/>
      <c r="L560" s="119"/>
      <c r="M560" s="119"/>
      <c r="N560" s="119"/>
      <c r="O560" s="119"/>
      <c r="P560" s="119"/>
    </row>
    <row r="561" spans="1:16" s="90" customFormat="1" ht="12.75">
      <c r="A561" s="1"/>
      <c r="B561" s="2"/>
      <c r="C561" s="4"/>
      <c r="D561" s="5"/>
      <c r="E561" s="5"/>
      <c r="F561" s="5"/>
      <c r="G561" s="5"/>
      <c r="H561" s="5"/>
      <c r="I561" s="5"/>
      <c r="J561" s="5"/>
      <c r="K561" s="138"/>
      <c r="L561" s="119"/>
      <c r="M561" s="119"/>
      <c r="N561" s="119"/>
      <c r="O561" s="119"/>
      <c r="P561" s="119"/>
    </row>
    <row r="562" spans="1:16" s="90" customFormat="1" ht="12.75">
      <c r="A562" s="1"/>
      <c r="B562" s="2"/>
      <c r="C562" s="4"/>
      <c r="D562" s="5"/>
      <c r="E562" s="5"/>
      <c r="F562" s="5"/>
      <c r="G562" s="5"/>
      <c r="H562" s="5"/>
      <c r="I562" s="5"/>
      <c r="J562" s="5"/>
      <c r="K562" s="138"/>
      <c r="L562" s="119"/>
      <c r="M562" s="119"/>
      <c r="N562" s="119"/>
      <c r="O562" s="119"/>
      <c r="P562" s="119"/>
    </row>
    <row r="563" spans="1:16" s="90" customFormat="1" ht="12.75">
      <c r="A563" s="1"/>
      <c r="B563" s="2"/>
      <c r="C563" s="4"/>
      <c r="D563" s="5"/>
      <c r="E563" s="5"/>
      <c r="F563" s="5"/>
      <c r="G563" s="5"/>
      <c r="H563" s="5"/>
      <c r="I563" s="5"/>
      <c r="J563" s="5"/>
      <c r="K563" s="138"/>
      <c r="L563" s="119"/>
      <c r="M563" s="119"/>
      <c r="N563" s="119"/>
      <c r="O563" s="119"/>
      <c r="P563" s="119"/>
    </row>
    <row r="564" spans="1:16" s="90" customFormat="1" ht="12.75">
      <c r="A564" s="1"/>
      <c r="B564" s="2"/>
      <c r="C564" s="4"/>
      <c r="D564" s="5"/>
      <c r="E564" s="5"/>
      <c r="F564" s="5"/>
      <c r="G564" s="5"/>
      <c r="H564" s="5"/>
      <c r="I564" s="5"/>
      <c r="J564" s="5"/>
      <c r="K564" s="138"/>
      <c r="L564" s="119"/>
      <c r="M564" s="119"/>
      <c r="N564" s="119"/>
      <c r="O564" s="119"/>
      <c r="P564" s="119"/>
    </row>
    <row r="565" spans="1:16" s="90" customFormat="1" ht="12.75">
      <c r="A565" s="1"/>
      <c r="B565" s="2"/>
      <c r="C565" s="4"/>
      <c r="D565" s="5"/>
      <c r="E565" s="5"/>
      <c r="F565" s="5"/>
      <c r="G565" s="5"/>
      <c r="H565" s="5"/>
      <c r="I565" s="5"/>
      <c r="J565" s="5"/>
      <c r="K565" s="138"/>
      <c r="L565" s="119"/>
      <c r="M565" s="119"/>
      <c r="N565" s="119"/>
      <c r="O565" s="119"/>
      <c r="P565" s="119"/>
    </row>
    <row r="566" spans="1:16" s="90" customFormat="1" ht="12.75">
      <c r="A566" s="1"/>
      <c r="B566" s="2"/>
      <c r="C566" s="4"/>
      <c r="D566" s="5"/>
      <c r="E566" s="5"/>
      <c r="F566" s="5"/>
      <c r="G566" s="5"/>
      <c r="H566" s="5"/>
      <c r="I566" s="5"/>
      <c r="J566" s="5"/>
      <c r="K566" s="138"/>
      <c r="L566" s="119"/>
      <c r="M566" s="119"/>
      <c r="N566" s="119"/>
      <c r="O566" s="119"/>
      <c r="P566" s="119"/>
    </row>
    <row r="567" spans="1:16" s="90" customFormat="1" ht="12.75">
      <c r="A567" s="1"/>
      <c r="B567" s="2"/>
      <c r="C567" s="4"/>
      <c r="D567" s="5"/>
      <c r="E567" s="5"/>
      <c r="F567" s="5"/>
      <c r="G567" s="5"/>
      <c r="H567" s="5"/>
      <c r="I567" s="5"/>
      <c r="J567" s="5"/>
      <c r="K567" s="138"/>
      <c r="L567" s="119"/>
      <c r="M567" s="119"/>
      <c r="N567" s="119"/>
      <c r="O567" s="119"/>
      <c r="P567" s="119"/>
    </row>
    <row r="568" spans="1:16" s="90" customFormat="1" ht="12.75">
      <c r="A568" s="1"/>
      <c r="B568" s="2"/>
      <c r="C568" s="4"/>
      <c r="D568" s="5"/>
      <c r="E568" s="5"/>
      <c r="F568" s="5"/>
      <c r="G568" s="5"/>
      <c r="H568" s="5"/>
      <c r="I568" s="5"/>
      <c r="J568" s="5"/>
      <c r="K568" s="138"/>
      <c r="L568" s="119"/>
      <c r="M568" s="119"/>
      <c r="N568" s="119"/>
      <c r="O568" s="119"/>
      <c r="P568" s="119"/>
    </row>
    <row r="569" spans="1:16" s="90" customFormat="1" ht="12.75">
      <c r="A569" s="1"/>
      <c r="B569" s="2"/>
      <c r="C569" s="4"/>
      <c r="D569" s="5"/>
      <c r="E569" s="5"/>
      <c r="F569" s="5"/>
      <c r="G569" s="5"/>
      <c r="H569" s="5"/>
      <c r="I569" s="5"/>
      <c r="J569" s="5"/>
      <c r="K569" s="138"/>
      <c r="L569" s="119"/>
      <c r="M569" s="119"/>
      <c r="N569" s="119"/>
      <c r="O569" s="119"/>
      <c r="P569" s="119"/>
    </row>
  </sheetData>
  <sheetProtection/>
  <mergeCells count="3">
    <mergeCell ref="K299:AD299"/>
    <mergeCell ref="K301:AD301"/>
    <mergeCell ref="A5:J5"/>
  </mergeCells>
  <printOptions/>
  <pageMargins left="0.984251968503937" right="0.4724409448818898" top="0.5118110236220472" bottom="0.5118110236220472" header="0.5118110236220472" footer="0.31496062992125984"/>
  <pageSetup firstPageNumber="2" useFirstPageNumber="1" fitToHeight="0" horizontalDpi="600" verticalDpi="600" orientation="portrait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P97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 outlineLevelRow="2" outlineLevelCol="1"/>
  <cols>
    <col min="1" max="1" width="5.875" style="3" customWidth="1"/>
    <col min="2" max="2" width="9.00390625" style="3" customWidth="1"/>
    <col min="3" max="3" width="11.875" style="1" customWidth="1"/>
    <col min="4" max="4" width="7.875" style="2" customWidth="1"/>
    <col min="5" max="5" width="47.625" style="3" customWidth="1"/>
    <col min="6" max="8" width="13.625" style="5" hidden="1" customWidth="1" outlineLevel="1"/>
    <col min="9" max="9" width="13.625" style="5" customWidth="1" collapsed="1"/>
    <col min="10" max="12" width="13.625" style="5" customWidth="1"/>
    <col min="13" max="13" width="15.00390625" style="3" customWidth="1"/>
    <col min="14" max="14" width="10.125" style="3" customWidth="1"/>
    <col min="15" max="16" width="9.125" style="3" customWidth="1"/>
    <col min="17" max="16384" width="9.125" style="5" customWidth="1"/>
  </cols>
  <sheetData>
    <row r="1" spans="5:12" ht="12.75">
      <c r="E1" s="80"/>
      <c r="F1" s="81"/>
      <c r="G1" s="81"/>
      <c r="H1" s="81" t="s">
        <v>897</v>
      </c>
      <c r="I1" s="81"/>
      <c r="J1" s="81"/>
      <c r="K1" s="81" t="s">
        <v>526</v>
      </c>
      <c r="L1" s="81"/>
    </row>
    <row r="2" spans="5:12" ht="12.75">
      <c r="E2" s="80"/>
      <c r="F2" s="82"/>
      <c r="G2" s="82"/>
      <c r="H2" s="169" t="s">
        <v>554</v>
      </c>
      <c r="I2" s="82"/>
      <c r="J2" s="82"/>
      <c r="K2" s="169" t="s">
        <v>554</v>
      </c>
      <c r="L2" s="82"/>
    </row>
    <row r="3" spans="5:12" ht="12.75">
      <c r="E3" s="80"/>
      <c r="F3" s="82"/>
      <c r="G3" s="82"/>
      <c r="H3" s="169" t="s">
        <v>599</v>
      </c>
      <c r="I3" s="82"/>
      <c r="J3" s="82"/>
      <c r="K3" s="169" t="s">
        <v>395</v>
      </c>
      <c r="L3" s="82"/>
    </row>
    <row r="5" spans="1:12" ht="18.75" customHeight="1">
      <c r="A5" s="277" t="s">
        <v>896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7" spans="1:12" ht="81.75" customHeight="1">
      <c r="A7" s="6" t="s">
        <v>569</v>
      </c>
      <c r="B7" s="6" t="s">
        <v>570</v>
      </c>
      <c r="C7" s="6" t="s">
        <v>143</v>
      </c>
      <c r="D7" s="7" t="s">
        <v>144</v>
      </c>
      <c r="E7" s="6" t="s">
        <v>145</v>
      </c>
      <c r="F7" s="251" t="s">
        <v>611</v>
      </c>
      <c r="G7" s="251" t="s">
        <v>522</v>
      </c>
      <c r="H7" s="251" t="s">
        <v>892</v>
      </c>
      <c r="I7" s="251" t="s">
        <v>394</v>
      </c>
      <c r="J7" s="251" t="s">
        <v>522</v>
      </c>
      <c r="K7" s="251" t="s">
        <v>892</v>
      </c>
      <c r="L7" s="40" t="s">
        <v>523</v>
      </c>
    </row>
    <row r="8" spans="1:16" s="11" customFormat="1" ht="12.75">
      <c r="A8" s="10">
        <v>1</v>
      </c>
      <c r="B8" s="10">
        <f aca="true" t="shared" si="0" ref="B8:H8">A8+1</f>
        <v>2</v>
      </c>
      <c r="C8" s="8">
        <f t="shared" si="0"/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v>6</v>
      </c>
      <c r="J8" s="10">
        <f>I8+1</f>
        <v>7</v>
      </c>
      <c r="K8" s="10">
        <f>J8+1</f>
        <v>8</v>
      </c>
      <c r="L8" s="10">
        <f>K8+1</f>
        <v>9</v>
      </c>
      <c r="M8" s="2"/>
      <c r="N8" s="2"/>
      <c r="O8" s="2"/>
      <c r="P8" s="2"/>
    </row>
    <row r="9" spans="1:16" s="11" customFormat="1" ht="25.5" hidden="1" outlineLevel="1">
      <c r="A9" s="12" t="s">
        <v>571</v>
      </c>
      <c r="B9" s="7"/>
      <c r="C9" s="12"/>
      <c r="D9" s="22"/>
      <c r="E9" s="109" t="s">
        <v>572</v>
      </c>
      <c r="F9" s="86">
        <f aca="true" t="shared" si="1" ref="F9:L9">F10</f>
        <v>4108</v>
      </c>
      <c r="G9" s="86">
        <f t="shared" si="1"/>
        <v>0</v>
      </c>
      <c r="H9" s="86">
        <f t="shared" si="1"/>
        <v>0</v>
      </c>
      <c r="I9" s="86">
        <f t="shared" si="1"/>
        <v>4108</v>
      </c>
      <c r="J9" s="86">
        <f t="shared" si="1"/>
        <v>0</v>
      </c>
      <c r="K9" s="86">
        <f t="shared" si="1"/>
        <v>0</v>
      </c>
      <c r="L9" s="86">
        <f t="shared" si="1"/>
        <v>4108</v>
      </c>
      <c r="M9" s="118" t="s">
        <v>468</v>
      </c>
      <c r="N9" s="118">
        <f>F15+F18+F20+F26</f>
        <v>4108</v>
      </c>
      <c r="O9" s="2"/>
      <c r="P9" s="2"/>
    </row>
    <row r="10" spans="1:16" s="11" customFormat="1" ht="12.75" hidden="1" outlineLevel="1">
      <c r="A10" s="8"/>
      <c r="B10" s="7" t="s">
        <v>573</v>
      </c>
      <c r="C10" s="7"/>
      <c r="D10" s="20"/>
      <c r="E10" s="28" t="s">
        <v>574</v>
      </c>
      <c r="F10" s="21">
        <f aca="true" t="shared" si="2" ref="F10:L10">F11+F22</f>
        <v>4108</v>
      </c>
      <c r="G10" s="21">
        <f t="shared" si="2"/>
        <v>0</v>
      </c>
      <c r="H10" s="21">
        <f t="shared" si="2"/>
        <v>0</v>
      </c>
      <c r="I10" s="21">
        <f t="shared" si="2"/>
        <v>4108</v>
      </c>
      <c r="J10" s="21">
        <f t="shared" si="2"/>
        <v>0</v>
      </c>
      <c r="K10" s="21">
        <f t="shared" si="2"/>
        <v>0</v>
      </c>
      <c r="L10" s="21">
        <f t="shared" si="2"/>
        <v>4108</v>
      </c>
      <c r="M10" s="121" t="s">
        <v>346</v>
      </c>
      <c r="N10" s="121">
        <v>0</v>
      </c>
      <c r="O10" s="2"/>
      <c r="P10" s="2"/>
    </row>
    <row r="11" spans="1:16" s="11" customFormat="1" ht="38.25" hidden="1" outlineLevel="1">
      <c r="A11" s="8"/>
      <c r="B11" s="7" t="s">
        <v>575</v>
      </c>
      <c r="C11" s="7"/>
      <c r="D11" s="7"/>
      <c r="E11" s="28" t="s">
        <v>576</v>
      </c>
      <c r="F11" s="21">
        <f aca="true" t="shared" si="3" ref="F11:L11">F12</f>
        <v>3674</v>
      </c>
      <c r="G11" s="21">
        <f t="shared" si="3"/>
        <v>0</v>
      </c>
      <c r="H11" s="21">
        <f t="shared" si="3"/>
        <v>0</v>
      </c>
      <c r="I11" s="21">
        <f t="shared" si="3"/>
        <v>3674</v>
      </c>
      <c r="J11" s="21">
        <f t="shared" si="3"/>
        <v>0</v>
      </c>
      <c r="K11" s="21">
        <f t="shared" si="3"/>
        <v>0</v>
      </c>
      <c r="L11" s="21">
        <f t="shared" si="3"/>
        <v>3674</v>
      </c>
      <c r="M11" s="2"/>
      <c r="N11" s="2"/>
      <c r="O11" s="2"/>
      <c r="P11" s="2"/>
    </row>
    <row r="12" spans="1:16" s="11" customFormat="1" ht="25.5" hidden="1" outlineLevel="1">
      <c r="A12" s="8"/>
      <c r="B12" s="7"/>
      <c r="C12" s="20" t="s">
        <v>131</v>
      </c>
      <c r="D12" s="8"/>
      <c r="E12" s="110" t="s">
        <v>130</v>
      </c>
      <c r="F12" s="21">
        <f aca="true" t="shared" si="4" ref="F12:L12">F14</f>
        <v>3674</v>
      </c>
      <c r="G12" s="21">
        <f t="shared" si="4"/>
        <v>0</v>
      </c>
      <c r="H12" s="21">
        <f t="shared" si="4"/>
        <v>0</v>
      </c>
      <c r="I12" s="21">
        <f t="shared" si="4"/>
        <v>3674</v>
      </c>
      <c r="J12" s="21">
        <f t="shared" si="4"/>
        <v>0</v>
      </c>
      <c r="K12" s="21">
        <f t="shared" si="4"/>
        <v>0</v>
      </c>
      <c r="L12" s="21">
        <f t="shared" si="4"/>
        <v>3674</v>
      </c>
      <c r="M12" s="2"/>
      <c r="N12" s="2"/>
      <c r="O12" s="2"/>
      <c r="P12" s="2"/>
    </row>
    <row r="13" spans="1:16" s="11" customFormat="1" ht="25.5" hidden="1" outlineLevel="1">
      <c r="A13" s="8"/>
      <c r="B13" s="7"/>
      <c r="C13" s="20" t="s">
        <v>132</v>
      </c>
      <c r="D13" s="17"/>
      <c r="E13" s="27" t="s">
        <v>133</v>
      </c>
      <c r="F13" s="21">
        <f aca="true" t="shared" si="5" ref="F13:L13">F14</f>
        <v>3674</v>
      </c>
      <c r="G13" s="21">
        <f t="shared" si="5"/>
        <v>0</v>
      </c>
      <c r="H13" s="21">
        <f t="shared" si="5"/>
        <v>0</v>
      </c>
      <c r="I13" s="21">
        <f t="shared" si="5"/>
        <v>3674</v>
      </c>
      <c r="J13" s="21">
        <f t="shared" si="5"/>
        <v>0</v>
      </c>
      <c r="K13" s="21">
        <f t="shared" si="5"/>
        <v>0</v>
      </c>
      <c r="L13" s="21">
        <f t="shared" si="5"/>
        <v>3674</v>
      </c>
      <c r="M13" s="2"/>
      <c r="N13" s="2"/>
      <c r="O13" s="2"/>
      <c r="P13" s="2"/>
    </row>
    <row r="14" spans="1:16" s="11" customFormat="1" ht="25.5" hidden="1" outlineLevel="1">
      <c r="A14" s="8"/>
      <c r="B14" s="7"/>
      <c r="C14" s="7" t="s">
        <v>518</v>
      </c>
      <c r="D14" s="7"/>
      <c r="E14" s="28" t="s">
        <v>534</v>
      </c>
      <c r="F14" s="21">
        <f aca="true" t="shared" si="6" ref="F14:L14">F15+F20+F18</f>
        <v>3674</v>
      </c>
      <c r="G14" s="21">
        <f t="shared" si="6"/>
        <v>0</v>
      </c>
      <c r="H14" s="21">
        <f t="shared" si="6"/>
        <v>0</v>
      </c>
      <c r="I14" s="21">
        <f t="shared" si="6"/>
        <v>3674</v>
      </c>
      <c r="J14" s="21">
        <f t="shared" si="6"/>
        <v>0</v>
      </c>
      <c r="K14" s="21">
        <f t="shared" si="6"/>
        <v>0</v>
      </c>
      <c r="L14" s="21">
        <f t="shared" si="6"/>
        <v>3674</v>
      </c>
      <c r="M14" s="2"/>
      <c r="N14" s="2"/>
      <c r="O14" s="2"/>
      <c r="P14" s="2"/>
    </row>
    <row r="15" spans="1:16" s="11" customFormat="1" ht="12.75" hidden="1" outlineLevel="1">
      <c r="A15" s="8"/>
      <c r="B15" s="7"/>
      <c r="C15" s="7" t="s">
        <v>514</v>
      </c>
      <c r="D15" s="20"/>
      <c r="E15" s="28" t="s">
        <v>536</v>
      </c>
      <c r="F15" s="16">
        <f aca="true" t="shared" si="7" ref="F15:L15">SUM(F16:F17)</f>
        <v>1861</v>
      </c>
      <c r="G15" s="16">
        <f t="shared" si="7"/>
        <v>0</v>
      </c>
      <c r="H15" s="16">
        <f t="shared" si="7"/>
        <v>0</v>
      </c>
      <c r="I15" s="16">
        <f t="shared" si="7"/>
        <v>1861</v>
      </c>
      <c r="J15" s="16">
        <f t="shared" si="7"/>
        <v>0</v>
      </c>
      <c r="K15" s="16">
        <f t="shared" si="7"/>
        <v>0</v>
      </c>
      <c r="L15" s="16">
        <f t="shared" si="7"/>
        <v>1861</v>
      </c>
      <c r="M15" s="2"/>
      <c r="N15" s="2"/>
      <c r="O15" s="2"/>
      <c r="P15" s="2"/>
    </row>
    <row r="16" spans="1:16" s="11" customFormat="1" ht="63.75" hidden="1" outlineLevel="1">
      <c r="A16" s="8"/>
      <c r="B16" s="7"/>
      <c r="C16" s="7"/>
      <c r="D16" s="17" t="s">
        <v>340</v>
      </c>
      <c r="E16" s="27" t="s">
        <v>341</v>
      </c>
      <c r="F16" s="16">
        <v>1414</v>
      </c>
      <c r="G16" s="16"/>
      <c r="H16" s="16"/>
      <c r="I16" s="16">
        <f>SUM(F16:H16)</f>
        <v>1414</v>
      </c>
      <c r="J16" s="16"/>
      <c r="K16" s="16"/>
      <c r="L16" s="16">
        <f>SUM(I16:K16)</f>
        <v>1414</v>
      </c>
      <c r="M16" s="2"/>
      <c r="N16" s="2"/>
      <c r="O16" s="2"/>
      <c r="P16" s="2"/>
    </row>
    <row r="17" spans="1:16" s="11" customFormat="1" ht="25.5" hidden="1" outlineLevel="1">
      <c r="A17" s="8"/>
      <c r="B17" s="7"/>
      <c r="C17" s="7"/>
      <c r="D17" s="17" t="s">
        <v>150</v>
      </c>
      <c r="E17" s="27" t="s">
        <v>151</v>
      </c>
      <c r="F17" s="16">
        <v>447</v>
      </c>
      <c r="G17" s="16"/>
      <c r="H17" s="16"/>
      <c r="I17" s="16">
        <f>SUM(F17:H17)</f>
        <v>447</v>
      </c>
      <c r="J17" s="16"/>
      <c r="K17" s="16"/>
      <c r="L17" s="16">
        <f>SUM(I17:K17)</f>
        <v>447</v>
      </c>
      <c r="M17" s="2"/>
      <c r="N17" s="2"/>
      <c r="O17" s="2"/>
      <c r="P17" s="2"/>
    </row>
    <row r="18" spans="1:16" s="19" customFormat="1" ht="25.5" hidden="1" outlineLevel="1">
      <c r="A18" s="8"/>
      <c r="B18" s="7"/>
      <c r="C18" s="7" t="s">
        <v>515</v>
      </c>
      <c r="D18" s="17"/>
      <c r="E18" s="27" t="s">
        <v>221</v>
      </c>
      <c r="F18" s="16">
        <f aca="true" t="shared" si="8" ref="F18:L18">F19</f>
        <v>1169</v>
      </c>
      <c r="G18" s="16">
        <f t="shared" si="8"/>
        <v>0</v>
      </c>
      <c r="H18" s="16">
        <f t="shared" si="8"/>
        <v>0</v>
      </c>
      <c r="I18" s="16">
        <f t="shared" si="8"/>
        <v>1169</v>
      </c>
      <c r="J18" s="16">
        <f t="shared" si="8"/>
        <v>0</v>
      </c>
      <c r="K18" s="16">
        <f t="shared" si="8"/>
        <v>0</v>
      </c>
      <c r="L18" s="16">
        <f t="shared" si="8"/>
        <v>1169</v>
      </c>
      <c r="M18" s="107"/>
      <c r="N18" s="107"/>
      <c r="O18" s="107"/>
      <c r="P18" s="107"/>
    </row>
    <row r="19" spans="1:16" s="19" customFormat="1" ht="63.75" hidden="1" outlineLevel="1">
      <c r="A19" s="8"/>
      <c r="B19" s="7"/>
      <c r="C19" s="7"/>
      <c r="D19" s="17" t="s">
        <v>340</v>
      </c>
      <c r="E19" s="27" t="s">
        <v>341</v>
      </c>
      <c r="F19" s="16">
        <v>1169</v>
      </c>
      <c r="G19" s="16"/>
      <c r="H19" s="16"/>
      <c r="I19" s="16">
        <f>SUM(F19:H19)</f>
        <v>1169</v>
      </c>
      <c r="J19" s="16"/>
      <c r="K19" s="16"/>
      <c r="L19" s="16">
        <f>SUM(I19:K19)</f>
        <v>1169</v>
      </c>
      <c r="M19" s="107"/>
      <c r="N19" s="107"/>
      <c r="O19" s="107"/>
      <c r="P19" s="107"/>
    </row>
    <row r="20" spans="1:16" s="11" customFormat="1" ht="25.5" hidden="1" outlineLevel="1">
      <c r="A20" s="8"/>
      <c r="B20" s="7"/>
      <c r="C20" s="7" t="s">
        <v>516</v>
      </c>
      <c r="D20" s="20"/>
      <c r="E20" s="28" t="s">
        <v>222</v>
      </c>
      <c r="F20" s="16">
        <f aca="true" t="shared" si="9" ref="F20:L20">F21</f>
        <v>644</v>
      </c>
      <c r="G20" s="16">
        <f t="shared" si="9"/>
        <v>0</v>
      </c>
      <c r="H20" s="16">
        <f t="shared" si="9"/>
        <v>0</v>
      </c>
      <c r="I20" s="16">
        <f t="shared" si="9"/>
        <v>644</v>
      </c>
      <c r="J20" s="16">
        <f t="shared" si="9"/>
        <v>0</v>
      </c>
      <c r="K20" s="16">
        <f t="shared" si="9"/>
        <v>0</v>
      </c>
      <c r="L20" s="16">
        <f t="shared" si="9"/>
        <v>644</v>
      </c>
      <c r="M20" s="2"/>
      <c r="N20" s="2"/>
      <c r="O20" s="2"/>
      <c r="P20" s="2"/>
    </row>
    <row r="21" spans="1:16" s="11" customFormat="1" ht="63.75" hidden="1" outlineLevel="1">
      <c r="A21" s="8"/>
      <c r="B21" s="7"/>
      <c r="C21" s="7"/>
      <c r="D21" s="17" t="s">
        <v>340</v>
      </c>
      <c r="E21" s="27" t="s">
        <v>341</v>
      </c>
      <c r="F21" s="16">
        <v>644</v>
      </c>
      <c r="G21" s="16"/>
      <c r="H21" s="16"/>
      <c r="I21" s="16">
        <f>SUM(F21:H21)</f>
        <v>644</v>
      </c>
      <c r="J21" s="16"/>
      <c r="K21" s="16"/>
      <c r="L21" s="16">
        <f>SUM(I21:K21)</f>
        <v>644</v>
      </c>
      <c r="M21" s="2"/>
      <c r="N21" s="2"/>
      <c r="O21" s="2"/>
      <c r="P21" s="2"/>
    </row>
    <row r="22" spans="1:16" s="11" customFormat="1" ht="12.75" hidden="1" outlineLevel="1">
      <c r="A22" s="8"/>
      <c r="B22" s="7" t="s">
        <v>577</v>
      </c>
      <c r="C22" s="6"/>
      <c r="D22" s="7"/>
      <c r="E22" s="28" t="s">
        <v>578</v>
      </c>
      <c r="F22" s="21">
        <f>F23</f>
        <v>434</v>
      </c>
      <c r="G22" s="21">
        <f aca="true" t="shared" si="10" ref="G22:L23">G23</f>
        <v>0</v>
      </c>
      <c r="H22" s="21">
        <f t="shared" si="10"/>
        <v>0</v>
      </c>
      <c r="I22" s="21">
        <f t="shared" si="10"/>
        <v>434</v>
      </c>
      <c r="J22" s="21">
        <f t="shared" si="10"/>
        <v>0</v>
      </c>
      <c r="K22" s="21">
        <f t="shared" si="10"/>
        <v>0</v>
      </c>
      <c r="L22" s="21">
        <f t="shared" si="10"/>
        <v>434</v>
      </c>
      <c r="M22" s="2"/>
      <c r="N22" s="2"/>
      <c r="O22" s="2"/>
      <c r="P22" s="2"/>
    </row>
    <row r="23" spans="1:16" s="11" customFormat="1" ht="38.25" hidden="1" outlineLevel="1">
      <c r="A23" s="8"/>
      <c r="B23" s="7"/>
      <c r="C23" s="20" t="s">
        <v>829</v>
      </c>
      <c r="D23" s="8"/>
      <c r="E23" s="28" t="s">
        <v>383</v>
      </c>
      <c r="F23" s="21">
        <f>F24</f>
        <v>434</v>
      </c>
      <c r="G23" s="21">
        <f t="shared" si="10"/>
        <v>0</v>
      </c>
      <c r="H23" s="21">
        <f t="shared" si="10"/>
        <v>0</v>
      </c>
      <c r="I23" s="21">
        <f t="shared" si="10"/>
        <v>434</v>
      </c>
      <c r="J23" s="21">
        <f t="shared" si="10"/>
        <v>0</v>
      </c>
      <c r="K23" s="21">
        <f t="shared" si="10"/>
        <v>0</v>
      </c>
      <c r="L23" s="21">
        <f t="shared" si="10"/>
        <v>434</v>
      </c>
      <c r="M23" s="2"/>
      <c r="N23" s="2"/>
      <c r="O23" s="2"/>
      <c r="P23" s="2"/>
    </row>
    <row r="24" spans="1:16" s="11" customFormat="1" ht="63.75" hidden="1" outlineLevel="1">
      <c r="A24" s="8"/>
      <c r="B24" s="7"/>
      <c r="C24" s="20" t="s">
        <v>125</v>
      </c>
      <c r="D24" s="8"/>
      <c r="E24" s="28" t="s">
        <v>529</v>
      </c>
      <c r="F24" s="21">
        <f aca="true" t="shared" si="11" ref="F24:L24">F26</f>
        <v>434</v>
      </c>
      <c r="G24" s="21">
        <f t="shared" si="11"/>
        <v>0</v>
      </c>
      <c r="H24" s="21">
        <f t="shared" si="11"/>
        <v>0</v>
      </c>
      <c r="I24" s="21">
        <f t="shared" si="11"/>
        <v>434</v>
      </c>
      <c r="J24" s="21">
        <f t="shared" si="11"/>
        <v>0</v>
      </c>
      <c r="K24" s="21">
        <f t="shared" si="11"/>
        <v>0</v>
      </c>
      <c r="L24" s="21">
        <f t="shared" si="11"/>
        <v>434</v>
      </c>
      <c r="M24" s="2"/>
      <c r="N24" s="2"/>
      <c r="O24" s="2"/>
      <c r="P24" s="2"/>
    </row>
    <row r="25" spans="1:16" s="11" customFormat="1" ht="51" hidden="1" outlineLevel="1">
      <c r="A25" s="8"/>
      <c r="B25" s="7"/>
      <c r="C25" s="20" t="s">
        <v>126</v>
      </c>
      <c r="D25" s="8"/>
      <c r="E25" s="27" t="s">
        <v>398</v>
      </c>
      <c r="F25" s="21">
        <f>F26</f>
        <v>434</v>
      </c>
      <c r="G25" s="21">
        <f aca="true" t="shared" si="12" ref="G25:L26">G26</f>
        <v>0</v>
      </c>
      <c r="H25" s="21">
        <f t="shared" si="12"/>
        <v>0</v>
      </c>
      <c r="I25" s="21">
        <f t="shared" si="12"/>
        <v>434</v>
      </c>
      <c r="J25" s="21">
        <f t="shared" si="12"/>
        <v>0</v>
      </c>
      <c r="K25" s="21">
        <f t="shared" si="12"/>
        <v>0</v>
      </c>
      <c r="L25" s="21">
        <f t="shared" si="12"/>
        <v>434</v>
      </c>
      <c r="M25" s="2"/>
      <c r="N25" s="2"/>
      <c r="O25" s="2"/>
      <c r="P25" s="2"/>
    </row>
    <row r="26" spans="1:16" s="11" customFormat="1" ht="25.5" hidden="1" outlineLevel="1">
      <c r="A26" s="8"/>
      <c r="B26" s="8"/>
      <c r="C26" s="20" t="s">
        <v>60</v>
      </c>
      <c r="D26" s="8"/>
      <c r="E26" s="28" t="s">
        <v>530</v>
      </c>
      <c r="F26" s="21">
        <f>F27</f>
        <v>434</v>
      </c>
      <c r="G26" s="21">
        <f t="shared" si="12"/>
        <v>0</v>
      </c>
      <c r="H26" s="21">
        <f t="shared" si="12"/>
        <v>0</v>
      </c>
      <c r="I26" s="21">
        <f t="shared" si="12"/>
        <v>434</v>
      </c>
      <c r="J26" s="21">
        <f t="shared" si="12"/>
        <v>0</v>
      </c>
      <c r="K26" s="21">
        <f t="shared" si="12"/>
        <v>0</v>
      </c>
      <c r="L26" s="21">
        <f t="shared" si="12"/>
        <v>434</v>
      </c>
      <c r="M26" s="2"/>
      <c r="N26" s="2"/>
      <c r="O26" s="2"/>
      <c r="P26" s="2"/>
    </row>
    <row r="27" spans="1:16" s="11" customFormat="1" ht="25.5" hidden="1" outlineLevel="1">
      <c r="A27" s="8"/>
      <c r="B27" s="8"/>
      <c r="C27" s="20"/>
      <c r="D27" s="17" t="s">
        <v>150</v>
      </c>
      <c r="E27" s="27" t="s">
        <v>151</v>
      </c>
      <c r="F27" s="16">
        <v>434</v>
      </c>
      <c r="G27" s="16"/>
      <c r="H27" s="16"/>
      <c r="I27" s="16">
        <f>SUM(F27:H27)</f>
        <v>434</v>
      </c>
      <c r="J27" s="16"/>
      <c r="K27" s="16"/>
      <c r="L27" s="16">
        <f>SUM(I27:K27)</f>
        <v>434</v>
      </c>
      <c r="M27" s="2"/>
      <c r="N27" s="2"/>
      <c r="O27" s="2"/>
      <c r="P27" s="2"/>
    </row>
    <row r="28" spans="1:16" s="11" customFormat="1" ht="25.5" collapsed="1">
      <c r="A28" s="22" t="s">
        <v>836</v>
      </c>
      <c r="B28" s="20"/>
      <c r="C28" s="12"/>
      <c r="D28" s="12"/>
      <c r="E28" s="109" t="s">
        <v>837</v>
      </c>
      <c r="F28" s="86">
        <f aca="true" t="shared" si="13" ref="F28:L28">F29+F167</f>
        <v>278229.10000000003</v>
      </c>
      <c r="G28" s="267">
        <f t="shared" si="13"/>
        <v>1435.24876</v>
      </c>
      <c r="H28" s="86">
        <f t="shared" si="13"/>
        <v>0</v>
      </c>
      <c r="I28" s="267">
        <f t="shared" si="13"/>
        <v>279664.34876</v>
      </c>
      <c r="J28" s="86">
        <f t="shared" si="13"/>
        <v>151.45</v>
      </c>
      <c r="K28" s="86">
        <f t="shared" si="13"/>
        <v>0</v>
      </c>
      <c r="L28" s="267">
        <f t="shared" si="13"/>
        <v>279815.79876000003</v>
      </c>
      <c r="M28" s="118" t="s">
        <v>468</v>
      </c>
      <c r="N28" s="118">
        <f>F34+F60+F70+F78+F80+F83+F94+F99+F104+F110+F121+F125+F138+F140+F142+F144+F146+F54</f>
        <v>57928.200000000004</v>
      </c>
      <c r="O28" s="2"/>
      <c r="P28" s="2"/>
    </row>
    <row r="29" spans="1:16" s="11" customFormat="1" ht="12.75">
      <c r="A29" s="8"/>
      <c r="B29" s="20" t="s">
        <v>579</v>
      </c>
      <c r="C29" s="6"/>
      <c r="D29" s="7"/>
      <c r="E29" s="28" t="s">
        <v>580</v>
      </c>
      <c r="F29" s="21">
        <f aca="true" t="shared" si="14" ref="F29:L29">F30+F56+F106+F117</f>
        <v>264620.9</v>
      </c>
      <c r="G29" s="272">
        <f t="shared" si="14"/>
        <v>1435.24876</v>
      </c>
      <c r="H29" s="21">
        <f t="shared" si="14"/>
        <v>0</v>
      </c>
      <c r="I29" s="272">
        <f t="shared" si="14"/>
        <v>266056.14876</v>
      </c>
      <c r="J29" s="21">
        <f t="shared" si="14"/>
        <v>151.45</v>
      </c>
      <c r="K29" s="21">
        <f t="shared" si="14"/>
        <v>0</v>
      </c>
      <c r="L29" s="272">
        <f t="shared" si="14"/>
        <v>266207.59876</v>
      </c>
      <c r="M29" s="121" t="s">
        <v>346</v>
      </c>
      <c r="N29" s="121">
        <f>F38+F42+F45+F64+F66+F68+F73+F112+F128+F131+F134+F155+F172+F177+F180+F185</f>
        <v>219500.90000000005</v>
      </c>
      <c r="O29" s="2"/>
      <c r="P29" s="2"/>
    </row>
    <row r="30" spans="1:16" s="11" customFormat="1" ht="12.75">
      <c r="A30" s="8"/>
      <c r="B30" s="7" t="s">
        <v>581</v>
      </c>
      <c r="C30" s="6"/>
      <c r="D30" s="7"/>
      <c r="E30" s="28" t="s">
        <v>582</v>
      </c>
      <c r="F30" s="21">
        <f aca="true" t="shared" si="15" ref="F30:L30">F31+F51</f>
        <v>100816.6</v>
      </c>
      <c r="G30" s="272">
        <f t="shared" si="15"/>
        <v>815.93095</v>
      </c>
      <c r="H30" s="21">
        <f t="shared" si="15"/>
        <v>0</v>
      </c>
      <c r="I30" s="272">
        <f t="shared" si="15"/>
        <v>101632.53095</v>
      </c>
      <c r="J30" s="21">
        <f t="shared" si="15"/>
        <v>9.05</v>
      </c>
      <c r="K30" s="21">
        <f t="shared" si="15"/>
        <v>0</v>
      </c>
      <c r="L30" s="272">
        <f t="shared" si="15"/>
        <v>101641.58094999999</v>
      </c>
      <c r="M30" s="2"/>
      <c r="N30" s="2"/>
      <c r="O30" s="2"/>
      <c r="P30" s="2"/>
    </row>
    <row r="31" spans="1:16" s="11" customFormat="1" ht="25.5">
      <c r="A31" s="8"/>
      <c r="B31" s="8"/>
      <c r="C31" s="7" t="s">
        <v>356</v>
      </c>
      <c r="D31" s="6"/>
      <c r="E31" s="28" t="s">
        <v>146</v>
      </c>
      <c r="F31" s="21">
        <f aca="true" t="shared" si="16" ref="F31:L31">F32+F47</f>
        <v>100714</v>
      </c>
      <c r="G31" s="272">
        <f t="shared" si="16"/>
        <v>815.93095</v>
      </c>
      <c r="H31" s="21">
        <f t="shared" si="16"/>
        <v>0</v>
      </c>
      <c r="I31" s="272">
        <f t="shared" si="16"/>
        <v>101529.93095</v>
      </c>
      <c r="J31" s="21">
        <f t="shared" si="16"/>
        <v>9.05</v>
      </c>
      <c r="K31" s="21">
        <f t="shared" si="16"/>
        <v>0</v>
      </c>
      <c r="L31" s="272">
        <f t="shared" si="16"/>
        <v>101538.98094999998</v>
      </c>
      <c r="M31" s="2"/>
      <c r="N31" s="2"/>
      <c r="O31" s="2"/>
      <c r="P31" s="2"/>
    </row>
    <row r="32" spans="1:16" s="11" customFormat="1" ht="12.75">
      <c r="A32" s="8"/>
      <c r="B32" s="8"/>
      <c r="C32" s="7" t="s">
        <v>357</v>
      </c>
      <c r="D32" s="6"/>
      <c r="E32" s="28" t="s">
        <v>147</v>
      </c>
      <c r="F32" s="21">
        <f aca="true" t="shared" si="17" ref="F32:L32">F33+F44</f>
        <v>100714</v>
      </c>
      <c r="G32" s="272">
        <f t="shared" si="17"/>
        <v>0</v>
      </c>
      <c r="H32" s="21">
        <f t="shared" si="17"/>
        <v>0</v>
      </c>
      <c r="I32" s="21">
        <f t="shared" si="17"/>
        <v>100714</v>
      </c>
      <c r="J32" s="21">
        <f t="shared" si="17"/>
        <v>9.05</v>
      </c>
      <c r="K32" s="21">
        <f t="shared" si="17"/>
        <v>0</v>
      </c>
      <c r="L32" s="21">
        <f t="shared" si="17"/>
        <v>100723.04999999999</v>
      </c>
      <c r="M32" s="2"/>
      <c r="N32" s="2"/>
      <c r="O32" s="2"/>
      <c r="P32" s="2"/>
    </row>
    <row r="33" spans="1:16" s="11" customFormat="1" ht="51">
      <c r="A33" s="8"/>
      <c r="B33" s="8"/>
      <c r="C33" s="7" t="s">
        <v>358</v>
      </c>
      <c r="D33" s="6"/>
      <c r="E33" s="28" t="s">
        <v>209</v>
      </c>
      <c r="F33" s="16">
        <f aca="true" t="shared" si="18" ref="F33:L33">F34+F38+F42</f>
        <v>100357.1</v>
      </c>
      <c r="G33" s="270">
        <f t="shared" si="18"/>
        <v>0</v>
      </c>
      <c r="H33" s="16">
        <f t="shared" si="18"/>
        <v>0</v>
      </c>
      <c r="I33" s="16">
        <f t="shared" si="18"/>
        <v>100357.1</v>
      </c>
      <c r="J33" s="16">
        <f t="shared" si="18"/>
        <v>9.05</v>
      </c>
      <c r="K33" s="16">
        <f t="shared" si="18"/>
        <v>0</v>
      </c>
      <c r="L33" s="16">
        <f t="shared" si="18"/>
        <v>100366.15</v>
      </c>
      <c r="M33" s="2"/>
      <c r="N33" s="2"/>
      <c r="O33" s="2"/>
      <c r="P33" s="2"/>
    </row>
    <row r="34" spans="1:16" s="11" customFormat="1" ht="25.5">
      <c r="A34" s="8"/>
      <c r="B34" s="8"/>
      <c r="C34" s="7" t="s">
        <v>359</v>
      </c>
      <c r="D34" s="6"/>
      <c r="E34" s="28" t="s">
        <v>64</v>
      </c>
      <c r="F34" s="16">
        <f>F36</f>
        <v>14748</v>
      </c>
      <c r="G34" s="270">
        <f>G36</f>
        <v>0</v>
      </c>
      <c r="H34" s="16">
        <f>H36</f>
        <v>0</v>
      </c>
      <c r="I34" s="16">
        <f>SUM(I35:I37)</f>
        <v>14748</v>
      </c>
      <c r="J34" s="16">
        <f>SUM(J35:J37)</f>
        <v>9.05</v>
      </c>
      <c r="K34" s="16">
        <f>SUM(K35:K37)</f>
        <v>0</v>
      </c>
      <c r="L34" s="16">
        <f>SUM(L35:L37)</f>
        <v>14757.05</v>
      </c>
      <c r="M34" s="2"/>
      <c r="N34" s="2"/>
      <c r="O34" s="2"/>
      <c r="P34" s="2"/>
    </row>
    <row r="35" spans="1:16" s="11" customFormat="1" ht="25.5">
      <c r="A35" s="8"/>
      <c r="B35" s="8"/>
      <c r="C35" s="7"/>
      <c r="D35" s="17" t="s">
        <v>150</v>
      </c>
      <c r="E35" s="27" t="s">
        <v>151</v>
      </c>
      <c r="F35" s="16"/>
      <c r="G35" s="270"/>
      <c r="H35" s="16"/>
      <c r="I35" s="16">
        <v>0</v>
      </c>
      <c r="J35" s="16">
        <v>2.4</v>
      </c>
      <c r="K35" s="16"/>
      <c r="L35" s="16">
        <f>SUM(I35:K35)</f>
        <v>2.4</v>
      </c>
      <c r="M35" s="2"/>
      <c r="N35" s="2"/>
      <c r="O35" s="2"/>
      <c r="P35" s="2"/>
    </row>
    <row r="36" spans="1:16" s="11" customFormat="1" ht="25.5">
      <c r="A36" s="8"/>
      <c r="B36" s="8"/>
      <c r="C36" s="7"/>
      <c r="D36" s="17" t="s">
        <v>148</v>
      </c>
      <c r="E36" s="27" t="s">
        <v>149</v>
      </c>
      <c r="F36" s="16">
        <v>14748</v>
      </c>
      <c r="G36" s="270"/>
      <c r="H36" s="16"/>
      <c r="I36" s="16">
        <f>SUM(F36:H36)</f>
        <v>14748</v>
      </c>
      <c r="J36" s="16">
        <v>6.125</v>
      </c>
      <c r="K36" s="16"/>
      <c r="L36" s="16">
        <f>SUM(I36:K36)</f>
        <v>14754.125</v>
      </c>
      <c r="M36" s="2"/>
      <c r="N36" s="2"/>
      <c r="O36" s="2"/>
      <c r="P36" s="2"/>
    </row>
    <row r="37" spans="1:16" s="11" customFormat="1" ht="12.75">
      <c r="A37" s="8"/>
      <c r="B37" s="8"/>
      <c r="C37" s="7"/>
      <c r="D37" s="17" t="s">
        <v>560</v>
      </c>
      <c r="E37" s="27" t="s">
        <v>561</v>
      </c>
      <c r="F37" s="16"/>
      <c r="G37" s="270"/>
      <c r="H37" s="16"/>
      <c r="I37" s="16">
        <v>0</v>
      </c>
      <c r="J37" s="16">
        <v>0.525</v>
      </c>
      <c r="K37" s="16"/>
      <c r="L37" s="16">
        <f>SUM(I37:K37)</f>
        <v>0.525</v>
      </c>
      <c r="M37" s="2"/>
      <c r="N37" s="2"/>
      <c r="O37" s="2"/>
      <c r="P37" s="2"/>
    </row>
    <row r="38" spans="1:16" s="11" customFormat="1" ht="25.5" hidden="1" outlineLevel="1">
      <c r="A38" s="8"/>
      <c r="B38" s="8"/>
      <c r="C38" s="7" t="s">
        <v>360</v>
      </c>
      <c r="D38" s="6"/>
      <c r="E38" s="28" t="s">
        <v>65</v>
      </c>
      <c r="F38" s="16">
        <f aca="true" t="shared" si="19" ref="F38:L38">SUM(F39:F41)</f>
        <v>249.60000000000002</v>
      </c>
      <c r="G38" s="270">
        <f t="shared" si="19"/>
        <v>0</v>
      </c>
      <c r="H38" s="16">
        <f t="shared" si="19"/>
        <v>0</v>
      </c>
      <c r="I38" s="270">
        <f t="shared" si="19"/>
        <v>249.60000000000002</v>
      </c>
      <c r="J38" s="270">
        <f t="shared" si="19"/>
        <v>0</v>
      </c>
      <c r="K38" s="16">
        <f t="shared" si="19"/>
        <v>0</v>
      </c>
      <c r="L38" s="270">
        <f t="shared" si="19"/>
        <v>249.60000000000002</v>
      </c>
      <c r="M38" s="2"/>
      <c r="N38" s="2"/>
      <c r="O38" s="2"/>
      <c r="P38" s="2"/>
    </row>
    <row r="39" spans="1:16" s="11" customFormat="1" ht="25.5" hidden="1" outlineLevel="1">
      <c r="A39" s="8"/>
      <c r="B39" s="8"/>
      <c r="C39" s="7"/>
      <c r="D39" s="17" t="s">
        <v>150</v>
      </c>
      <c r="E39" s="27" t="s">
        <v>151</v>
      </c>
      <c r="F39" s="16">
        <v>1.9</v>
      </c>
      <c r="G39" s="270"/>
      <c r="H39" s="16"/>
      <c r="I39" s="270">
        <f>SUM(F39:H39)</f>
        <v>1.9</v>
      </c>
      <c r="J39" s="270"/>
      <c r="K39" s="16"/>
      <c r="L39" s="270">
        <f>SUM(I39:K39)</f>
        <v>1.9</v>
      </c>
      <c r="M39" s="2"/>
      <c r="N39" s="2"/>
      <c r="O39" s="2"/>
      <c r="P39" s="2"/>
    </row>
    <row r="40" spans="1:16" s="11" customFormat="1" ht="12.75" hidden="1" outlineLevel="1">
      <c r="A40" s="8"/>
      <c r="B40" s="8"/>
      <c r="C40" s="7"/>
      <c r="D40" s="17" t="s">
        <v>152</v>
      </c>
      <c r="E40" s="27" t="s">
        <v>153</v>
      </c>
      <c r="F40" s="16">
        <v>187</v>
      </c>
      <c r="G40" s="270"/>
      <c r="H40" s="16"/>
      <c r="I40" s="270">
        <f>SUM(F40:H40)</f>
        <v>187</v>
      </c>
      <c r="J40" s="270"/>
      <c r="K40" s="16"/>
      <c r="L40" s="270">
        <f>SUM(I40:K40)</f>
        <v>187</v>
      </c>
      <c r="M40" s="2"/>
      <c r="N40" s="2"/>
      <c r="O40" s="2"/>
      <c r="P40" s="2"/>
    </row>
    <row r="41" spans="1:16" s="11" customFormat="1" ht="25.5" hidden="1" outlineLevel="1">
      <c r="A41" s="8"/>
      <c r="B41" s="8"/>
      <c r="C41" s="7"/>
      <c r="D41" s="17" t="s">
        <v>148</v>
      </c>
      <c r="E41" s="27" t="s">
        <v>149</v>
      </c>
      <c r="F41" s="16">
        <v>60.7</v>
      </c>
      <c r="G41" s="270"/>
      <c r="H41" s="16"/>
      <c r="I41" s="270">
        <f>SUM(F41:H41)</f>
        <v>60.7</v>
      </c>
      <c r="J41" s="270"/>
      <c r="K41" s="16"/>
      <c r="L41" s="270">
        <f>SUM(I41:K41)</f>
        <v>60.7</v>
      </c>
      <c r="M41" s="2"/>
      <c r="N41" s="2"/>
      <c r="O41" s="2"/>
      <c r="P41" s="2"/>
    </row>
    <row r="42" spans="1:16" s="11" customFormat="1" ht="51" hidden="1" outlineLevel="1">
      <c r="A42" s="8"/>
      <c r="B42" s="8"/>
      <c r="C42" s="7" t="s">
        <v>361</v>
      </c>
      <c r="D42" s="17"/>
      <c r="E42" s="27" t="s">
        <v>889</v>
      </c>
      <c r="F42" s="16">
        <f aca="true" t="shared" si="20" ref="F42:L42">F43</f>
        <v>85359.5</v>
      </c>
      <c r="G42" s="270">
        <f t="shared" si="20"/>
        <v>0</v>
      </c>
      <c r="H42" s="16">
        <f t="shared" si="20"/>
        <v>0</v>
      </c>
      <c r="I42" s="270">
        <f t="shared" si="20"/>
        <v>85359.5</v>
      </c>
      <c r="J42" s="270">
        <f t="shared" si="20"/>
        <v>0</v>
      </c>
      <c r="K42" s="16">
        <f t="shared" si="20"/>
        <v>0</v>
      </c>
      <c r="L42" s="270">
        <f t="shared" si="20"/>
        <v>85359.5</v>
      </c>
      <c r="M42" s="2"/>
      <c r="N42" s="2"/>
      <c r="O42" s="2"/>
      <c r="P42" s="2"/>
    </row>
    <row r="43" spans="1:16" s="11" customFormat="1" ht="25.5" hidden="1" outlineLevel="1">
      <c r="A43" s="8"/>
      <c r="B43" s="8"/>
      <c r="C43" s="7"/>
      <c r="D43" s="17" t="s">
        <v>148</v>
      </c>
      <c r="E43" s="27" t="s">
        <v>149</v>
      </c>
      <c r="F43" s="16">
        <v>85359.5</v>
      </c>
      <c r="G43" s="270"/>
      <c r="H43" s="16"/>
      <c r="I43" s="270">
        <f>SUM(F43:H43)</f>
        <v>85359.5</v>
      </c>
      <c r="J43" s="270"/>
      <c r="K43" s="16"/>
      <c r="L43" s="270">
        <f>SUM(I43:K43)</f>
        <v>85359.5</v>
      </c>
      <c r="M43" s="2"/>
      <c r="N43" s="2"/>
      <c r="O43" s="2"/>
      <c r="P43" s="2"/>
    </row>
    <row r="44" spans="1:16" s="11" customFormat="1" ht="38.25" hidden="1" outlineLevel="1">
      <c r="A44" s="8"/>
      <c r="B44" s="8"/>
      <c r="C44" s="7" t="s">
        <v>362</v>
      </c>
      <c r="D44" s="17"/>
      <c r="E44" s="27" t="s">
        <v>355</v>
      </c>
      <c r="F44" s="16">
        <f>F45</f>
        <v>356.9</v>
      </c>
      <c r="G44" s="270">
        <f aca="true" t="shared" si="21" ref="G44:L45">G45</f>
        <v>0</v>
      </c>
      <c r="H44" s="16">
        <f t="shared" si="21"/>
        <v>0</v>
      </c>
      <c r="I44" s="270">
        <f t="shared" si="21"/>
        <v>356.9</v>
      </c>
      <c r="J44" s="270">
        <f t="shared" si="21"/>
        <v>0</v>
      </c>
      <c r="K44" s="16">
        <f t="shared" si="21"/>
        <v>0</v>
      </c>
      <c r="L44" s="270">
        <f t="shared" si="21"/>
        <v>356.9</v>
      </c>
      <c r="M44" s="2"/>
      <c r="N44" s="2"/>
      <c r="O44" s="2"/>
      <c r="P44" s="2"/>
    </row>
    <row r="45" spans="1:16" s="11" customFormat="1" ht="38.25" hidden="1" outlineLevel="1">
      <c r="A45" s="8"/>
      <c r="B45" s="8"/>
      <c r="C45" s="7" t="s">
        <v>363</v>
      </c>
      <c r="D45" s="17"/>
      <c r="E45" s="110" t="s">
        <v>485</v>
      </c>
      <c r="F45" s="16">
        <f>F46</f>
        <v>356.9</v>
      </c>
      <c r="G45" s="270">
        <f t="shared" si="21"/>
        <v>0</v>
      </c>
      <c r="H45" s="16">
        <f t="shared" si="21"/>
        <v>0</v>
      </c>
      <c r="I45" s="270">
        <f t="shared" si="21"/>
        <v>356.9</v>
      </c>
      <c r="J45" s="270">
        <f t="shared" si="21"/>
        <v>0</v>
      </c>
      <c r="K45" s="16">
        <f t="shared" si="21"/>
        <v>0</v>
      </c>
      <c r="L45" s="270">
        <f t="shared" si="21"/>
        <v>356.9</v>
      </c>
      <c r="M45" s="2"/>
      <c r="N45" s="2"/>
      <c r="O45" s="2"/>
      <c r="P45" s="2"/>
    </row>
    <row r="46" spans="1:16" s="11" customFormat="1" ht="25.5" hidden="1" outlineLevel="1">
      <c r="A46" s="8"/>
      <c r="B46" s="8"/>
      <c r="C46" s="7"/>
      <c r="D46" s="17" t="s">
        <v>148</v>
      </c>
      <c r="E46" s="27" t="s">
        <v>149</v>
      </c>
      <c r="F46" s="16">
        <v>356.9</v>
      </c>
      <c r="G46" s="270"/>
      <c r="H46" s="16"/>
      <c r="I46" s="270">
        <f>SUM(F46:H46)</f>
        <v>356.9</v>
      </c>
      <c r="J46" s="270"/>
      <c r="K46" s="16"/>
      <c r="L46" s="270">
        <f>SUM(I46:K46)</f>
        <v>356.9</v>
      </c>
      <c r="M46" s="2"/>
      <c r="N46" s="2"/>
      <c r="O46" s="2"/>
      <c r="P46" s="2"/>
    </row>
    <row r="47" spans="1:16" s="11" customFormat="1" ht="25.5" hidden="1" outlineLevel="1">
      <c r="A47" s="8"/>
      <c r="B47" s="8"/>
      <c r="C47" s="7" t="s">
        <v>42</v>
      </c>
      <c r="D47" s="17"/>
      <c r="E47" s="170" t="s">
        <v>625</v>
      </c>
      <c r="F47" s="16">
        <f>F48</f>
        <v>0</v>
      </c>
      <c r="G47" s="270">
        <f aca="true" t="shared" si="22" ref="G47:L49">G48</f>
        <v>815.93095</v>
      </c>
      <c r="H47" s="16">
        <f t="shared" si="22"/>
        <v>0</v>
      </c>
      <c r="I47" s="270">
        <f t="shared" si="22"/>
        <v>815.93095</v>
      </c>
      <c r="J47" s="270">
        <f t="shared" si="22"/>
        <v>0</v>
      </c>
      <c r="K47" s="16">
        <f t="shared" si="22"/>
        <v>0</v>
      </c>
      <c r="L47" s="270">
        <f t="shared" si="22"/>
        <v>815.93095</v>
      </c>
      <c r="M47" s="2"/>
      <c r="N47" s="2"/>
      <c r="O47" s="2"/>
      <c r="P47" s="2"/>
    </row>
    <row r="48" spans="1:16" s="11" customFormat="1" ht="25.5" hidden="1" outlineLevel="1">
      <c r="A48" s="8"/>
      <c r="B48" s="8"/>
      <c r="C48" s="7" t="s">
        <v>43</v>
      </c>
      <c r="D48" s="17"/>
      <c r="E48" s="170" t="s">
        <v>626</v>
      </c>
      <c r="F48" s="16">
        <f>F49</f>
        <v>0</v>
      </c>
      <c r="G48" s="270">
        <f t="shared" si="22"/>
        <v>815.93095</v>
      </c>
      <c r="H48" s="16">
        <f t="shared" si="22"/>
        <v>0</v>
      </c>
      <c r="I48" s="270">
        <f t="shared" si="22"/>
        <v>815.93095</v>
      </c>
      <c r="J48" s="270">
        <f t="shared" si="22"/>
        <v>0</v>
      </c>
      <c r="K48" s="16">
        <f t="shared" si="22"/>
        <v>0</v>
      </c>
      <c r="L48" s="270">
        <f t="shared" si="22"/>
        <v>815.93095</v>
      </c>
      <c r="M48" s="2"/>
      <c r="N48" s="2"/>
      <c r="O48" s="2"/>
      <c r="P48" s="2"/>
    </row>
    <row r="49" spans="1:16" s="11" customFormat="1" ht="63.75" hidden="1" outlineLevel="1">
      <c r="A49" s="8"/>
      <c r="B49" s="8"/>
      <c r="C49" s="8" t="s">
        <v>157</v>
      </c>
      <c r="D49" s="17"/>
      <c r="E49" s="27" t="s">
        <v>328</v>
      </c>
      <c r="F49" s="16">
        <f>F50</f>
        <v>0</v>
      </c>
      <c r="G49" s="270">
        <f t="shared" si="22"/>
        <v>815.93095</v>
      </c>
      <c r="H49" s="16">
        <f t="shared" si="22"/>
        <v>0</v>
      </c>
      <c r="I49" s="270">
        <f t="shared" si="22"/>
        <v>815.93095</v>
      </c>
      <c r="J49" s="270">
        <f t="shared" si="22"/>
        <v>0</v>
      </c>
      <c r="K49" s="16">
        <f t="shared" si="22"/>
        <v>0</v>
      </c>
      <c r="L49" s="270">
        <f t="shared" si="22"/>
        <v>815.93095</v>
      </c>
      <c r="M49" s="2"/>
      <c r="N49" s="2"/>
      <c r="O49" s="2"/>
      <c r="P49" s="2"/>
    </row>
    <row r="50" spans="1:16" s="11" customFormat="1" ht="25.5" hidden="1" outlineLevel="1">
      <c r="A50" s="8"/>
      <c r="B50" s="8"/>
      <c r="C50" s="7"/>
      <c r="D50" s="17" t="s">
        <v>148</v>
      </c>
      <c r="E50" s="27" t="s">
        <v>149</v>
      </c>
      <c r="F50" s="16">
        <v>0</v>
      </c>
      <c r="G50" s="270">
        <v>815.93095</v>
      </c>
      <c r="H50" s="16"/>
      <c r="I50" s="270">
        <f>SUM(F50:H50)</f>
        <v>815.93095</v>
      </c>
      <c r="J50" s="270"/>
      <c r="K50" s="16"/>
      <c r="L50" s="270">
        <f>SUM(I50:K50)</f>
        <v>815.93095</v>
      </c>
      <c r="M50" s="2"/>
      <c r="N50" s="2"/>
      <c r="O50" s="2"/>
      <c r="P50" s="2"/>
    </row>
    <row r="51" spans="1:16" s="11" customFormat="1" ht="25.5" hidden="1" outlineLevel="1">
      <c r="A51" s="8"/>
      <c r="B51" s="8"/>
      <c r="C51" s="7" t="s">
        <v>764</v>
      </c>
      <c r="D51" s="17"/>
      <c r="E51" s="27" t="s">
        <v>469</v>
      </c>
      <c r="F51" s="270">
        <f>F52</f>
        <v>102.6</v>
      </c>
      <c r="G51" s="270">
        <f aca="true" t="shared" si="23" ref="G51:L54">G52</f>
        <v>0</v>
      </c>
      <c r="H51" s="16">
        <f t="shared" si="23"/>
        <v>0</v>
      </c>
      <c r="I51" s="270">
        <f t="shared" si="23"/>
        <v>102.6</v>
      </c>
      <c r="J51" s="270">
        <f t="shared" si="23"/>
        <v>0</v>
      </c>
      <c r="K51" s="16">
        <f t="shared" si="23"/>
        <v>0</v>
      </c>
      <c r="L51" s="270">
        <f t="shared" si="23"/>
        <v>102.6</v>
      </c>
      <c r="M51" s="2"/>
      <c r="N51" s="2"/>
      <c r="O51" s="2"/>
      <c r="P51" s="2"/>
    </row>
    <row r="52" spans="1:16" s="11" customFormat="1" ht="12.75" hidden="1" outlineLevel="1">
      <c r="A52" s="8"/>
      <c r="B52" s="8"/>
      <c r="C52" s="7" t="s">
        <v>68</v>
      </c>
      <c r="D52" s="17"/>
      <c r="E52" s="27" t="s">
        <v>69</v>
      </c>
      <c r="F52" s="270">
        <f>F53</f>
        <v>102.6</v>
      </c>
      <c r="G52" s="270">
        <f t="shared" si="23"/>
        <v>0</v>
      </c>
      <c r="H52" s="16">
        <f t="shared" si="23"/>
        <v>0</v>
      </c>
      <c r="I52" s="270">
        <f t="shared" si="23"/>
        <v>102.6</v>
      </c>
      <c r="J52" s="270">
        <f t="shared" si="23"/>
        <v>0</v>
      </c>
      <c r="K52" s="16">
        <f t="shared" si="23"/>
        <v>0</v>
      </c>
      <c r="L52" s="270">
        <f t="shared" si="23"/>
        <v>102.6</v>
      </c>
      <c r="M52" s="2"/>
      <c r="N52" s="2"/>
      <c r="O52" s="2"/>
      <c r="P52" s="2"/>
    </row>
    <row r="53" spans="1:16" s="11" customFormat="1" ht="51" hidden="1" outlineLevel="1">
      <c r="A53" s="8"/>
      <c r="B53" s="8"/>
      <c r="C53" s="7" t="s">
        <v>70</v>
      </c>
      <c r="D53" s="17"/>
      <c r="E53" s="27" t="s">
        <v>71</v>
      </c>
      <c r="F53" s="270">
        <f>F54</f>
        <v>102.6</v>
      </c>
      <c r="G53" s="270">
        <f t="shared" si="23"/>
        <v>0</v>
      </c>
      <c r="H53" s="16">
        <f t="shared" si="23"/>
        <v>0</v>
      </c>
      <c r="I53" s="270">
        <f t="shared" si="23"/>
        <v>102.6</v>
      </c>
      <c r="J53" s="270">
        <f t="shared" si="23"/>
        <v>0</v>
      </c>
      <c r="K53" s="16">
        <f t="shared" si="23"/>
        <v>0</v>
      </c>
      <c r="L53" s="270">
        <f t="shared" si="23"/>
        <v>102.6</v>
      </c>
      <c r="M53" s="2"/>
      <c r="N53" s="2"/>
      <c r="O53" s="2"/>
      <c r="P53" s="2"/>
    </row>
    <row r="54" spans="1:16" s="11" customFormat="1" ht="25.5" hidden="1" outlineLevel="1">
      <c r="A54" s="8"/>
      <c r="B54" s="8"/>
      <c r="C54" s="7" t="s">
        <v>72</v>
      </c>
      <c r="D54" s="17"/>
      <c r="E54" s="27" t="s">
        <v>75</v>
      </c>
      <c r="F54" s="270">
        <f>F55</f>
        <v>102.6</v>
      </c>
      <c r="G54" s="270">
        <f t="shared" si="23"/>
        <v>0</v>
      </c>
      <c r="H54" s="16">
        <f t="shared" si="23"/>
        <v>0</v>
      </c>
      <c r="I54" s="270">
        <f t="shared" si="23"/>
        <v>102.6</v>
      </c>
      <c r="J54" s="270">
        <f t="shared" si="23"/>
        <v>0</v>
      </c>
      <c r="K54" s="16">
        <f t="shared" si="23"/>
        <v>0</v>
      </c>
      <c r="L54" s="270">
        <f t="shared" si="23"/>
        <v>102.6</v>
      </c>
      <c r="M54" s="2"/>
      <c r="N54" s="2"/>
      <c r="O54" s="2"/>
      <c r="P54" s="2"/>
    </row>
    <row r="55" spans="1:16" s="11" customFormat="1" ht="25.5" hidden="1" outlineLevel="1">
      <c r="A55" s="8"/>
      <c r="B55" s="8"/>
      <c r="C55" s="7"/>
      <c r="D55" s="17" t="s">
        <v>148</v>
      </c>
      <c r="E55" s="27" t="s">
        <v>149</v>
      </c>
      <c r="F55" s="270">
        <v>102.6</v>
      </c>
      <c r="G55" s="270"/>
      <c r="H55" s="16"/>
      <c r="I55" s="270">
        <f>SUM(F55:H55)</f>
        <v>102.6</v>
      </c>
      <c r="J55" s="270"/>
      <c r="K55" s="16"/>
      <c r="L55" s="270">
        <f>SUM(I55:K55)</f>
        <v>102.6</v>
      </c>
      <c r="M55" s="2"/>
      <c r="N55" s="2"/>
      <c r="O55" s="2"/>
      <c r="P55" s="2"/>
    </row>
    <row r="56" spans="1:16" s="11" customFormat="1" ht="12.75" collapsed="1">
      <c r="A56" s="8"/>
      <c r="B56" s="7" t="s">
        <v>583</v>
      </c>
      <c r="C56" s="6"/>
      <c r="D56" s="7"/>
      <c r="E56" s="28" t="s">
        <v>584</v>
      </c>
      <c r="F56" s="21">
        <f aca="true" t="shared" si="24" ref="F56:L56">F57+F101+F91+F96</f>
        <v>147258.8</v>
      </c>
      <c r="G56" s="272">
        <f t="shared" si="24"/>
        <v>619.31781</v>
      </c>
      <c r="H56" s="21">
        <f t="shared" si="24"/>
        <v>0</v>
      </c>
      <c r="I56" s="272">
        <f t="shared" si="24"/>
        <v>147878.11781</v>
      </c>
      <c r="J56" s="21">
        <f t="shared" si="24"/>
        <v>2.5</v>
      </c>
      <c r="K56" s="21">
        <f t="shared" si="24"/>
        <v>0</v>
      </c>
      <c r="L56" s="272">
        <f t="shared" si="24"/>
        <v>147880.61781</v>
      </c>
      <c r="M56" s="2"/>
      <c r="N56" s="2"/>
      <c r="O56" s="2"/>
      <c r="P56" s="2"/>
    </row>
    <row r="57" spans="1:16" s="11" customFormat="1" ht="25.5">
      <c r="A57" s="8"/>
      <c r="B57" s="8"/>
      <c r="C57" s="7" t="s">
        <v>356</v>
      </c>
      <c r="D57" s="6"/>
      <c r="E57" s="28" t="s">
        <v>146</v>
      </c>
      <c r="F57" s="21">
        <f aca="true" t="shared" si="25" ref="F57:L57">F58+F76+F85</f>
        <v>146940.5</v>
      </c>
      <c r="G57" s="272">
        <f t="shared" si="25"/>
        <v>619.31781</v>
      </c>
      <c r="H57" s="21">
        <f t="shared" si="25"/>
        <v>0</v>
      </c>
      <c r="I57" s="272">
        <f t="shared" si="25"/>
        <v>147559.81781</v>
      </c>
      <c r="J57" s="21">
        <f t="shared" si="25"/>
        <v>2.5</v>
      </c>
      <c r="K57" s="21">
        <f t="shared" si="25"/>
        <v>0</v>
      </c>
      <c r="L57" s="272">
        <f t="shared" si="25"/>
        <v>147562.31781</v>
      </c>
      <c r="M57" s="2"/>
      <c r="N57" s="2"/>
      <c r="O57" s="2"/>
      <c r="P57" s="2"/>
    </row>
    <row r="58" spans="1:16" s="11" customFormat="1" ht="12.75">
      <c r="A58" s="8"/>
      <c r="B58" s="8"/>
      <c r="C58" s="7" t="s">
        <v>365</v>
      </c>
      <c r="D58" s="6"/>
      <c r="E58" s="28" t="s">
        <v>605</v>
      </c>
      <c r="F58" s="272">
        <f aca="true" t="shared" si="26" ref="F58:L58">F59+F72</f>
        <v>130573.40000000001</v>
      </c>
      <c r="G58" s="272">
        <f t="shared" si="26"/>
        <v>0</v>
      </c>
      <c r="H58" s="21">
        <f t="shared" si="26"/>
        <v>0</v>
      </c>
      <c r="I58" s="21">
        <f t="shared" si="26"/>
        <v>130573.40000000001</v>
      </c>
      <c r="J58" s="21">
        <f t="shared" si="26"/>
        <v>2.5</v>
      </c>
      <c r="K58" s="21">
        <f t="shared" si="26"/>
        <v>0</v>
      </c>
      <c r="L58" s="21">
        <f t="shared" si="26"/>
        <v>130575.90000000001</v>
      </c>
      <c r="M58" s="2"/>
      <c r="N58" s="2"/>
      <c r="O58" s="2"/>
      <c r="P58" s="2"/>
    </row>
    <row r="59" spans="1:16" s="11" customFormat="1" ht="38.25">
      <c r="A59" s="8"/>
      <c r="B59" s="8"/>
      <c r="C59" s="7" t="s">
        <v>366</v>
      </c>
      <c r="D59" s="6"/>
      <c r="E59" s="28" t="s">
        <v>31</v>
      </c>
      <c r="F59" s="272">
        <f aca="true" t="shared" si="27" ref="F59:L59">F60+F64+F68+F70+F66</f>
        <v>128551.20000000001</v>
      </c>
      <c r="G59" s="272">
        <f t="shared" si="27"/>
        <v>0</v>
      </c>
      <c r="H59" s="21">
        <f t="shared" si="27"/>
        <v>0</v>
      </c>
      <c r="I59" s="21">
        <f t="shared" si="27"/>
        <v>128551.20000000001</v>
      </c>
      <c r="J59" s="21">
        <f t="shared" si="27"/>
        <v>2.5</v>
      </c>
      <c r="K59" s="21">
        <f t="shared" si="27"/>
        <v>0</v>
      </c>
      <c r="L59" s="21">
        <f t="shared" si="27"/>
        <v>128553.70000000001</v>
      </c>
      <c r="M59" s="2"/>
      <c r="N59" s="2"/>
      <c r="O59" s="2"/>
      <c r="P59" s="2"/>
    </row>
    <row r="60" spans="1:16" s="11" customFormat="1" ht="63.75">
      <c r="A60" s="8"/>
      <c r="B60" s="8"/>
      <c r="C60" s="7" t="s">
        <v>236</v>
      </c>
      <c r="D60" s="6"/>
      <c r="E60" s="28" t="s">
        <v>66</v>
      </c>
      <c r="F60" s="270">
        <f>F62</f>
        <v>13774</v>
      </c>
      <c r="G60" s="270">
        <f>G62</f>
        <v>0</v>
      </c>
      <c r="H60" s="16">
        <f>H62</f>
        <v>0</v>
      </c>
      <c r="I60" s="16">
        <f>SUM(I61:I63)</f>
        <v>13774</v>
      </c>
      <c r="J60" s="16">
        <f>SUM(J61:J63)</f>
        <v>2.5</v>
      </c>
      <c r="K60" s="16">
        <f>SUM(K61:K63)</f>
        <v>0</v>
      </c>
      <c r="L60" s="16">
        <f>SUM(L61:L63)</f>
        <v>13776.5</v>
      </c>
      <c r="M60" s="2"/>
      <c r="N60" s="2"/>
      <c r="O60" s="2"/>
      <c r="P60" s="2"/>
    </row>
    <row r="61" spans="1:16" s="11" customFormat="1" ht="25.5">
      <c r="A61" s="8"/>
      <c r="B61" s="8"/>
      <c r="C61" s="7"/>
      <c r="D61" s="17" t="s">
        <v>150</v>
      </c>
      <c r="E61" s="27" t="s">
        <v>151</v>
      </c>
      <c r="F61" s="16"/>
      <c r="G61" s="270"/>
      <c r="H61" s="16"/>
      <c r="I61" s="16">
        <v>0</v>
      </c>
      <c r="J61" s="16">
        <v>2.4</v>
      </c>
      <c r="K61" s="16"/>
      <c r="L61" s="16">
        <f>SUM(I61:K61)</f>
        <v>2.4</v>
      </c>
      <c r="M61" s="2"/>
      <c r="N61" s="2"/>
      <c r="O61" s="2"/>
      <c r="P61" s="2"/>
    </row>
    <row r="62" spans="1:16" s="11" customFormat="1" ht="25.5" hidden="1" outlineLevel="1">
      <c r="A62" s="8"/>
      <c r="B62" s="8"/>
      <c r="C62" s="7"/>
      <c r="D62" s="17" t="s">
        <v>148</v>
      </c>
      <c r="E62" s="27" t="s">
        <v>149</v>
      </c>
      <c r="F62" s="270">
        <v>13774</v>
      </c>
      <c r="G62" s="270"/>
      <c r="H62" s="16"/>
      <c r="I62" s="270">
        <f>SUM(F62:H62)</f>
        <v>13774</v>
      </c>
      <c r="J62" s="16"/>
      <c r="K62" s="16"/>
      <c r="L62" s="270">
        <f>SUM(I62:K62)</f>
        <v>13774</v>
      </c>
      <c r="M62" s="2"/>
      <c r="N62" s="2"/>
      <c r="O62" s="2"/>
      <c r="P62" s="2"/>
    </row>
    <row r="63" spans="1:16" s="11" customFormat="1" ht="12.75" collapsed="1">
      <c r="A63" s="8"/>
      <c r="B63" s="8"/>
      <c r="C63" s="7"/>
      <c r="D63" s="17" t="s">
        <v>560</v>
      </c>
      <c r="E63" s="27" t="s">
        <v>561</v>
      </c>
      <c r="F63" s="16"/>
      <c r="G63" s="270"/>
      <c r="H63" s="16"/>
      <c r="I63" s="16">
        <v>0</v>
      </c>
      <c r="J63" s="16">
        <v>0.1</v>
      </c>
      <c r="K63" s="16"/>
      <c r="L63" s="16">
        <f>SUM(I63:K63)</f>
        <v>0.1</v>
      </c>
      <c r="M63" s="2"/>
      <c r="N63" s="2"/>
      <c r="O63" s="2"/>
      <c r="P63" s="2"/>
    </row>
    <row r="64" spans="1:16" s="11" customFormat="1" ht="63.75" hidden="1" outlineLevel="1">
      <c r="A64" s="8"/>
      <c r="B64" s="8"/>
      <c r="C64" s="7" t="s">
        <v>32</v>
      </c>
      <c r="D64" s="17"/>
      <c r="E64" s="27" t="s">
        <v>555</v>
      </c>
      <c r="F64" s="272">
        <f aca="true" t="shared" si="28" ref="F64:L64">F65</f>
        <v>106766.7</v>
      </c>
      <c r="G64" s="272">
        <f t="shared" si="28"/>
        <v>0</v>
      </c>
      <c r="H64" s="21">
        <f t="shared" si="28"/>
        <v>0</v>
      </c>
      <c r="I64" s="272">
        <f t="shared" si="28"/>
        <v>106766.7</v>
      </c>
      <c r="J64" s="272">
        <f t="shared" si="28"/>
        <v>0</v>
      </c>
      <c r="K64" s="21">
        <f t="shared" si="28"/>
        <v>0</v>
      </c>
      <c r="L64" s="272">
        <f t="shared" si="28"/>
        <v>106766.7</v>
      </c>
      <c r="M64" s="2"/>
      <c r="N64" s="2"/>
      <c r="O64" s="2"/>
      <c r="P64" s="2"/>
    </row>
    <row r="65" spans="1:16" s="11" customFormat="1" ht="25.5" hidden="1" outlineLevel="1">
      <c r="A65" s="8"/>
      <c r="B65" s="8"/>
      <c r="C65" s="7"/>
      <c r="D65" s="17" t="s">
        <v>148</v>
      </c>
      <c r="E65" s="27" t="s">
        <v>149</v>
      </c>
      <c r="F65" s="270">
        <v>106766.7</v>
      </c>
      <c r="G65" s="270"/>
      <c r="H65" s="16"/>
      <c r="I65" s="270">
        <f>SUM(F65:H65)</f>
        <v>106766.7</v>
      </c>
      <c r="J65" s="270"/>
      <c r="K65" s="16"/>
      <c r="L65" s="270">
        <f>SUM(I65:K65)</f>
        <v>106766.7</v>
      </c>
      <c r="M65" s="2"/>
      <c r="N65" s="2"/>
      <c r="O65" s="2"/>
      <c r="P65" s="2"/>
    </row>
    <row r="66" spans="1:16" s="11" customFormat="1" ht="38.25" hidden="1" outlineLevel="1">
      <c r="A66" s="8"/>
      <c r="B66" s="8"/>
      <c r="C66" s="7" t="s">
        <v>33</v>
      </c>
      <c r="D66" s="6"/>
      <c r="E66" s="28" t="s">
        <v>616</v>
      </c>
      <c r="F66" s="272">
        <f aca="true" t="shared" si="29" ref="F66:L66">F67</f>
        <v>3587.1</v>
      </c>
      <c r="G66" s="272">
        <f t="shared" si="29"/>
        <v>0</v>
      </c>
      <c r="H66" s="21">
        <f t="shared" si="29"/>
        <v>0</v>
      </c>
      <c r="I66" s="272">
        <f t="shared" si="29"/>
        <v>3587.1</v>
      </c>
      <c r="J66" s="272">
        <f t="shared" si="29"/>
        <v>0</v>
      </c>
      <c r="K66" s="21">
        <f t="shared" si="29"/>
        <v>0</v>
      </c>
      <c r="L66" s="272">
        <f t="shared" si="29"/>
        <v>3587.1</v>
      </c>
      <c r="M66" s="2"/>
      <c r="N66" s="2"/>
      <c r="O66" s="2"/>
      <c r="P66" s="2"/>
    </row>
    <row r="67" spans="1:16" s="11" customFormat="1" ht="25.5" hidden="1" outlineLevel="1">
      <c r="A67" s="8"/>
      <c r="B67" s="8"/>
      <c r="C67" s="7"/>
      <c r="D67" s="17" t="s">
        <v>148</v>
      </c>
      <c r="E67" s="27" t="s">
        <v>149</v>
      </c>
      <c r="F67" s="270">
        <v>3587.1</v>
      </c>
      <c r="G67" s="270"/>
      <c r="H67" s="16"/>
      <c r="I67" s="270">
        <f>SUM(F67:H67)</f>
        <v>3587.1</v>
      </c>
      <c r="J67" s="270"/>
      <c r="K67" s="16"/>
      <c r="L67" s="270">
        <f>SUM(I67:K67)</f>
        <v>3587.1</v>
      </c>
      <c r="M67" s="2"/>
      <c r="N67" s="2"/>
      <c r="O67" s="2"/>
      <c r="P67" s="2"/>
    </row>
    <row r="68" spans="1:16" s="11" customFormat="1" ht="165.75" hidden="1" outlineLevel="1">
      <c r="A68" s="8"/>
      <c r="B68" s="8"/>
      <c r="C68" s="7" t="s">
        <v>335</v>
      </c>
      <c r="D68" s="17"/>
      <c r="E68" s="27" t="s">
        <v>419</v>
      </c>
      <c r="F68" s="272">
        <f aca="true" t="shared" si="30" ref="F68:L68">F69</f>
        <v>4091.6</v>
      </c>
      <c r="G68" s="272">
        <f t="shared" si="30"/>
        <v>0</v>
      </c>
      <c r="H68" s="21">
        <f t="shared" si="30"/>
        <v>0</v>
      </c>
      <c r="I68" s="272">
        <f t="shared" si="30"/>
        <v>4091.6</v>
      </c>
      <c r="J68" s="272">
        <f t="shared" si="30"/>
        <v>0</v>
      </c>
      <c r="K68" s="21">
        <f t="shared" si="30"/>
        <v>0</v>
      </c>
      <c r="L68" s="272">
        <f t="shared" si="30"/>
        <v>4091.6</v>
      </c>
      <c r="M68" s="2"/>
      <c r="N68" s="2"/>
      <c r="O68" s="2"/>
      <c r="P68" s="2"/>
    </row>
    <row r="69" spans="1:16" s="11" customFormat="1" ht="25.5" hidden="1" outlineLevel="1">
      <c r="A69" s="8"/>
      <c r="B69" s="8"/>
      <c r="C69" s="7"/>
      <c r="D69" s="17" t="s">
        <v>148</v>
      </c>
      <c r="E69" s="27" t="s">
        <v>149</v>
      </c>
      <c r="F69" s="270">
        <v>4091.6</v>
      </c>
      <c r="G69" s="270"/>
      <c r="H69" s="16"/>
      <c r="I69" s="270">
        <f>SUM(F69:H69)</f>
        <v>4091.6</v>
      </c>
      <c r="J69" s="270"/>
      <c r="K69" s="16"/>
      <c r="L69" s="270">
        <f>SUM(I69:K69)</f>
        <v>4091.6</v>
      </c>
      <c r="M69" s="2"/>
      <c r="N69" s="2"/>
      <c r="O69" s="2"/>
      <c r="P69" s="2"/>
    </row>
    <row r="70" spans="1:16" s="11" customFormat="1" ht="178.5" hidden="1" outlineLevel="1">
      <c r="A70" s="8"/>
      <c r="B70" s="8"/>
      <c r="C70" s="7" t="s">
        <v>67</v>
      </c>
      <c r="D70" s="17"/>
      <c r="E70" s="27" t="s">
        <v>895</v>
      </c>
      <c r="F70" s="270">
        <f aca="true" t="shared" si="31" ref="F70:L70">F71</f>
        <v>331.8</v>
      </c>
      <c r="G70" s="270">
        <f t="shared" si="31"/>
        <v>0</v>
      </c>
      <c r="H70" s="16">
        <f t="shared" si="31"/>
        <v>0</v>
      </c>
      <c r="I70" s="270">
        <f t="shared" si="31"/>
        <v>331.8</v>
      </c>
      <c r="J70" s="270">
        <f t="shared" si="31"/>
        <v>0</v>
      </c>
      <c r="K70" s="16">
        <f t="shared" si="31"/>
        <v>0</v>
      </c>
      <c r="L70" s="270">
        <f t="shared" si="31"/>
        <v>331.8</v>
      </c>
      <c r="M70" s="2"/>
      <c r="N70" s="2"/>
      <c r="O70" s="2"/>
      <c r="P70" s="2"/>
    </row>
    <row r="71" spans="1:16" s="11" customFormat="1" ht="25.5" hidden="1" outlineLevel="1">
      <c r="A71" s="8"/>
      <c r="B71" s="8"/>
      <c r="C71" s="7"/>
      <c r="D71" s="17" t="s">
        <v>148</v>
      </c>
      <c r="E71" s="27" t="s">
        <v>149</v>
      </c>
      <c r="F71" s="270">
        <v>331.8</v>
      </c>
      <c r="G71" s="270"/>
      <c r="H71" s="16"/>
      <c r="I71" s="270">
        <f>SUM(F71:H71)</f>
        <v>331.8</v>
      </c>
      <c r="J71" s="270"/>
      <c r="K71" s="16"/>
      <c r="L71" s="270">
        <f>SUM(I71:K71)</f>
        <v>331.8</v>
      </c>
      <c r="M71" s="2"/>
      <c r="N71" s="2"/>
      <c r="O71" s="2"/>
      <c r="P71" s="2"/>
    </row>
    <row r="72" spans="1:16" s="11" customFormat="1" ht="25.5" hidden="1" outlineLevel="1">
      <c r="A72" s="8"/>
      <c r="B72" s="8"/>
      <c r="C72" s="7" t="s">
        <v>34</v>
      </c>
      <c r="D72" s="17"/>
      <c r="E72" s="27" t="s">
        <v>617</v>
      </c>
      <c r="F72" s="270">
        <f>F73</f>
        <v>2022.2</v>
      </c>
      <c r="G72" s="270">
        <f aca="true" t="shared" si="32" ref="G72:L73">G73</f>
        <v>0</v>
      </c>
      <c r="H72" s="16">
        <f t="shared" si="32"/>
        <v>0</v>
      </c>
      <c r="I72" s="270">
        <f t="shared" si="32"/>
        <v>2022.2</v>
      </c>
      <c r="J72" s="270">
        <f t="shared" si="32"/>
        <v>0</v>
      </c>
      <c r="K72" s="16">
        <f t="shared" si="32"/>
        <v>0</v>
      </c>
      <c r="L72" s="270">
        <f t="shared" si="32"/>
        <v>2022.2</v>
      </c>
      <c r="M72" s="2"/>
      <c r="N72" s="2"/>
      <c r="O72" s="2"/>
      <c r="P72" s="2"/>
    </row>
    <row r="73" spans="1:16" s="11" customFormat="1" ht="38.25" hidden="1" outlineLevel="1">
      <c r="A73" s="8"/>
      <c r="B73" s="8"/>
      <c r="C73" s="7" t="s">
        <v>35</v>
      </c>
      <c r="D73" s="17"/>
      <c r="E73" s="110" t="s">
        <v>485</v>
      </c>
      <c r="F73" s="270">
        <f>F74</f>
        <v>2022.2</v>
      </c>
      <c r="G73" s="270">
        <f t="shared" si="32"/>
        <v>0</v>
      </c>
      <c r="H73" s="16">
        <f t="shared" si="32"/>
        <v>0</v>
      </c>
      <c r="I73" s="270">
        <f t="shared" si="32"/>
        <v>2022.2</v>
      </c>
      <c r="J73" s="270">
        <f t="shared" si="32"/>
        <v>0</v>
      </c>
      <c r="K73" s="16">
        <f t="shared" si="32"/>
        <v>0</v>
      </c>
      <c r="L73" s="270">
        <f t="shared" si="32"/>
        <v>2022.2</v>
      </c>
      <c r="M73" s="2"/>
      <c r="N73" s="2"/>
      <c r="O73" s="2"/>
      <c r="P73" s="2"/>
    </row>
    <row r="74" spans="1:16" s="11" customFormat="1" ht="25.5" hidden="1" outlineLevel="1">
      <c r="A74" s="8"/>
      <c r="B74" s="8"/>
      <c r="C74" s="7"/>
      <c r="D74" s="17" t="s">
        <v>148</v>
      </c>
      <c r="E74" s="27" t="s">
        <v>149</v>
      </c>
      <c r="F74" s="270">
        <v>2022.2</v>
      </c>
      <c r="G74" s="270"/>
      <c r="H74" s="16"/>
      <c r="I74" s="270">
        <f>SUM(F74:H74)</f>
        <v>2022.2</v>
      </c>
      <c r="J74" s="270"/>
      <c r="K74" s="16"/>
      <c r="L74" s="270">
        <f>SUM(I74:K74)</f>
        <v>2022.2</v>
      </c>
      <c r="M74" s="2"/>
      <c r="N74" s="2"/>
      <c r="O74" s="2"/>
      <c r="P74" s="2"/>
    </row>
    <row r="75" spans="1:16" s="11" customFormat="1" ht="25.5" hidden="1" outlineLevel="1">
      <c r="A75" s="8"/>
      <c r="B75" s="8"/>
      <c r="C75" s="7"/>
      <c r="D75" s="17"/>
      <c r="E75" s="27" t="s">
        <v>556</v>
      </c>
      <c r="F75" s="270">
        <v>2.1</v>
      </c>
      <c r="G75" s="270"/>
      <c r="H75" s="16"/>
      <c r="I75" s="270">
        <f>SUM(F75:H75)</f>
        <v>2.1</v>
      </c>
      <c r="J75" s="270"/>
      <c r="K75" s="16"/>
      <c r="L75" s="270">
        <f>SUM(I75:K75)</f>
        <v>2.1</v>
      </c>
      <c r="M75" s="2"/>
      <c r="N75" s="2"/>
      <c r="O75" s="2"/>
      <c r="P75" s="2"/>
    </row>
    <row r="76" spans="1:16" s="11" customFormat="1" ht="12.75" hidden="1" outlineLevel="1">
      <c r="A76" s="8"/>
      <c r="B76" s="8"/>
      <c r="C76" s="7" t="s">
        <v>36</v>
      </c>
      <c r="D76" s="6"/>
      <c r="E76" s="28" t="s">
        <v>557</v>
      </c>
      <c r="F76" s="272">
        <f aca="true" t="shared" si="33" ref="F76:L76">F77+F82</f>
        <v>15567.1</v>
      </c>
      <c r="G76" s="272">
        <f t="shared" si="33"/>
        <v>0</v>
      </c>
      <c r="H76" s="21">
        <f t="shared" si="33"/>
        <v>0</v>
      </c>
      <c r="I76" s="272">
        <f t="shared" si="33"/>
        <v>15567.1</v>
      </c>
      <c r="J76" s="272">
        <f t="shared" si="33"/>
        <v>0</v>
      </c>
      <c r="K76" s="21">
        <f t="shared" si="33"/>
        <v>0</v>
      </c>
      <c r="L76" s="272">
        <f t="shared" si="33"/>
        <v>15567.1</v>
      </c>
      <c r="M76" s="2"/>
      <c r="N76" s="2"/>
      <c r="O76" s="2"/>
      <c r="P76" s="2"/>
    </row>
    <row r="77" spans="1:16" s="11" customFormat="1" ht="51" hidden="1" outlineLevel="1">
      <c r="A77" s="8"/>
      <c r="B77" s="8"/>
      <c r="C77" s="7" t="s">
        <v>37</v>
      </c>
      <c r="D77" s="6"/>
      <c r="E77" s="28" t="s">
        <v>618</v>
      </c>
      <c r="F77" s="272">
        <f aca="true" t="shared" si="34" ref="F77:L77">F78+F80</f>
        <v>15441</v>
      </c>
      <c r="G77" s="272">
        <f t="shared" si="34"/>
        <v>0</v>
      </c>
      <c r="H77" s="21">
        <f t="shared" si="34"/>
        <v>0</v>
      </c>
      <c r="I77" s="272">
        <f t="shared" si="34"/>
        <v>15441</v>
      </c>
      <c r="J77" s="272">
        <f t="shared" si="34"/>
        <v>0</v>
      </c>
      <c r="K77" s="21">
        <f t="shared" si="34"/>
        <v>0</v>
      </c>
      <c r="L77" s="272">
        <f t="shared" si="34"/>
        <v>15441</v>
      </c>
      <c r="M77" s="2"/>
      <c r="N77" s="2"/>
      <c r="O77" s="2"/>
      <c r="P77" s="2"/>
    </row>
    <row r="78" spans="1:16" s="11" customFormat="1" ht="63.75" hidden="1" outlineLevel="1">
      <c r="A78" s="8"/>
      <c r="B78" s="8"/>
      <c r="C78" s="7" t="s">
        <v>238</v>
      </c>
      <c r="D78" s="6"/>
      <c r="E78" s="27" t="s">
        <v>620</v>
      </c>
      <c r="F78" s="270">
        <f aca="true" t="shared" si="35" ref="F78:L78">F79</f>
        <v>5866</v>
      </c>
      <c r="G78" s="270">
        <f t="shared" si="35"/>
        <v>0</v>
      </c>
      <c r="H78" s="16">
        <f t="shared" si="35"/>
        <v>0</v>
      </c>
      <c r="I78" s="270">
        <f t="shared" si="35"/>
        <v>5866</v>
      </c>
      <c r="J78" s="270">
        <f t="shared" si="35"/>
        <v>0</v>
      </c>
      <c r="K78" s="16">
        <f t="shared" si="35"/>
        <v>0</v>
      </c>
      <c r="L78" s="270">
        <f t="shared" si="35"/>
        <v>5866</v>
      </c>
      <c r="M78" s="2"/>
      <c r="N78" s="2"/>
      <c r="O78" s="2"/>
      <c r="P78" s="2"/>
    </row>
    <row r="79" spans="1:16" s="11" customFormat="1" ht="25.5" hidden="1" outlineLevel="1">
      <c r="A79" s="8"/>
      <c r="B79" s="8"/>
      <c r="C79" s="7"/>
      <c r="D79" s="17" t="s">
        <v>148</v>
      </c>
      <c r="E79" s="27" t="s">
        <v>149</v>
      </c>
      <c r="F79" s="270">
        <v>5866</v>
      </c>
      <c r="G79" s="270"/>
      <c r="H79" s="16"/>
      <c r="I79" s="270">
        <f>SUM(F79:H79)</f>
        <v>5866</v>
      </c>
      <c r="J79" s="270"/>
      <c r="K79" s="16"/>
      <c r="L79" s="270">
        <f>SUM(I79:K79)</f>
        <v>5866</v>
      </c>
      <c r="M79" s="2"/>
      <c r="N79" s="2"/>
      <c r="O79" s="2"/>
      <c r="P79" s="2"/>
    </row>
    <row r="80" spans="1:16" s="11" customFormat="1" ht="25.5" hidden="1" outlineLevel="1">
      <c r="A80" s="8"/>
      <c r="B80" s="8"/>
      <c r="C80" s="7" t="s">
        <v>239</v>
      </c>
      <c r="D80" s="6"/>
      <c r="E80" s="28" t="s">
        <v>621</v>
      </c>
      <c r="F80" s="270">
        <f aca="true" t="shared" si="36" ref="F80:L80">F81</f>
        <v>9575</v>
      </c>
      <c r="G80" s="270">
        <f t="shared" si="36"/>
        <v>0</v>
      </c>
      <c r="H80" s="16">
        <f t="shared" si="36"/>
        <v>0</v>
      </c>
      <c r="I80" s="270">
        <f t="shared" si="36"/>
        <v>9575</v>
      </c>
      <c r="J80" s="270">
        <f t="shared" si="36"/>
        <v>0</v>
      </c>
      <c r="K80" s="16">
        <f t="shared" si="36"/>
        <v>0</v>
      </c>
      <c r="L80" s="270">
        <f t="shared" si="36"/>
        <v>9575</v>
      </c>
      <c r="M80" s="2"/>
      <c r="N80" s="2"/>
      <c r="O80" s="2"/>
      <c r="P80" s="2"/>
    </row>
    <row r="81" spans="1:16" s="11" customFormat="1" ht="25.5" hidden="1" outlineLevel="1">
      <c r="A81" s="8"/>
      <c r="B81" s="8"/>
      <c r="C81" s="7"/>
      <c r="D81" s="17" t="s">
        <v>148</v>
      </c>
      <c r="E81" s="27" t="s">
        <v>149</v>
      </c>
      <c r="F81" s="270">
        <v>9575</v>
      </c>
      <c r="G81" s="270"/>
      <c r="H81" s="16"/>
      <c r="I81" s="270">
        <f>SUM(F81:H81)</f>
        <v>9575</v>
      </c>
      <c r="J81" s="270"/>
      <c r="K81" s="16"/>
      <c r="L81" s="270">
        <f>SUM(I81:K81)</f>
        <v>9575</v>
      </c>
      <c r="M81" s="2"/>
      <c r="N81" s="2"/>
      <c r="O81" s="2"/>
      <c r="P81" s="2"/>
    </row>
    <row r="82" spans="1:16" s="11" customFormat="1" ht="25.5" hidden="1" outlineLevel="1">
      <c r="A82" s="8"/>
      <c r="B82" s="8"/>
      <c r="C82" s="7" t="s">
        <v>38</v>
      </c>
      <c r="D82" s="17"/>
      <c r="E82" s="27" t="s">
        <v>622</v>
      </c>
      <c r="F82" s="270">
        <f>F83</f>
        <v>126.1</v>
      </c>
      <c r="G82" s="270">
        <f aca="true" t="shared" si="37" ref="G82:L83">G83</f>
        <v>0</v>
      </c>
      <c r="H82" s="16">
        <f t="shared" si="37"/>
        <v>0</v>
      </c>
      <c r="I82" s="270">
        <f t="shared" si="37"/>
        <v>126.1</v>
      </c>
      <c r="J82" s="270">
        <f t="shared" si="37"/>
        <v>0</v>
      </c>
      <c r="K82" s="16">
        <f t="shared" si="37"/>
        <v>0</v>
      </c>
      <c r="L82" s="270">
        <f t="shared" si="37"/>
        <v>126.1</v>
      </c>
      <c r="M82" s="2"/>
      <c r="N82" s="2"/>
      <c r="O82" s="2"/>
      <c r="P82" s="2"/>
    </row>
    <row r="83" spans="1:16" s="11" customFormat="1" ht="51" hidden="1" outlineLevel="1">
      <c r="A83" s="8"/>
      <c r="B83" s="8"/>
      <c r="C83" s="7" t="s">
        <v>240</v>
      </c>
      <c r="D83" s="17"/>
      <c r="E83" s="28" t="s">
        <v>623</v>
      </c>
      <c r="F83" s="270">
        <f>F84</f>
        <v>126.1</v>
      </c>
      <c r="G83" s="270">
        <f t="shared" si="37"/>
        <v>0</v>
      </c>
      <c r="H83" s="16">
        <f t="shared" si="37"/>
        <v>0</v>
      </c>
      <c r="I83" s="270">
        <f t="shared" si="37"/>
        <v>126.1</v>
      </c>
      <c r="J83" s="270">
        <f t="shared" si="37"/>
        <v>0</v>
      </c>
      <c r="K83" s="16">
        <f t="shared" si="37"/>
        <v>0</v>
      </c>
      <c r="L83" s="270">
        <f t="shared" si="37"/>
        <v>126.1</v>
      </c>
      <c r="M83" s="2"/>
      <c r="N83" s="2"/>
      <c r="O83" s="2"/>
      <c r="P83" s="2"/>
    </row>
    <row r="84" spans="1:16" s="11" customFormat="1" ht="25.5" hidden="1" outlineLevel="1">
      <c r="A84" s="8"/>
      <c r="B84" s="8"/>
      <c r="C84" s="7"/>
      <c r="D84" s="17" t="s">
        <v>148</v>
      </c>
      <c r="E84" s="27" t="s">
        <v>149</v>
      </c>
      <c r="F84" s="270">
        <v>126.1</v>
      </c>
      <c r="G84" s="270"/>
      <c r="H84" s="16"/>
      <c r="I84" s="270">
        <f>SUM(F84:H84)</f>
        <v>126.1</v>
      </c>
      <c r="J84" s="270"/>
      <c r="K84" s="16"/>
      <c r="L84" s="270">
        <f>SUM(I84:K84)</f>
        <v>126.1</v>
      </c>
      <c r="M84" s="2"/>
      <c r="N84" s="2"/>
      <c r="O84" s="2"/>
      <c r="P84" s="2"/>
    </row>
    <row r="85" spans="1:16" s="11" customFormat="1" ht="25.5" hidden="1" outlineLevel="1">
      <c r="A85" s="8"/>
      <c r="B85" s="8"/>
      <c r="C85" s="7" t="s">
        <v>42</v>
      </c>
      <c r="D85" s="17"/>
      <c r="E85" s="170" t="s">
        <v>625</v>
      </c>
      <c r="F85" s="16">
        <f>F86</f>
        <v>800</v>
      </c>
      <c r="G85" s="270">
        <f aca="true" t="shared" si="38" ref="G85:L87">G86</f>
        <v>619.31781</v>
      </c>
      <c r="H85" s="16">
        <f t="shared" si="38"/>
        <v>0</v>
      </c>
      <c r="I85" s="270">
        <f t="shared" si="38"/>
        <v>1419.3178100000002</v>
      </c>
      <c r="J85" s="270">
        <f t="shared" si="38"/>
        <v>0</v>
      </c>
      <c r="K85" s="16">
        <f t="shared" si="38"/>
        <v>0</v>
      </c>
      <c r="L85" s="270">
        <f t="shared" si="38"/>
        <v>1419.3178100000002</v>
      </c>
      <c r="M85" s="2"/>
      <c r="N85" s="2"/>
      <c r="O85" s="2"/>
      <c r="P85" s="2"/>
    </row>
    <row r="86" spans="1:16" s="11" customFormat="1" ht="25.5" hidden="1" outlineLevel="1">
      <c r="A86" s="8"/>
      <c r="B86" s="8"/>
      <c r="C86" s="7" t="s">
        <v>43</v>
      </c>
      <c r="D86" s="17"/>
      <c r="E86" s="170" t="s">
        <v>626</v>
      </c>
      <c r="F86" s="16">
        <f aca="true" t="shared" si="39" ref="F86:L86">F87+F89</f>
        <v>800</v>
      </c>
      <c r="G86" s="270">
        <f t="shared" si="39"/>
        <v>619.31781</v>
      </c>
      <c r="H86" s="16">
        <f t="shared" si="39"/>
        <v>0</v>
      </c>
      <c r="I86" s="270">
        <f t="shared" si="39"/>
        <v>1419.3178100000002</v>
      </c>
      <c r="J86" s="270">
        <f t="shared" si="39"/>
        <v>0</v>
      </c>
      <c r="K86" s="16">
        <f t="shared" si="39"/>
        <v>0</v>
      </c>
      <c r="L86" s="270">
        <f t="shared" si="39"/>
        <v>1419.3178100000002</v>
      </c>
      <c r="M86" s="2"/>
      <c r="N86" s="2"/>
      <c r="O86" s="2"/>
      <c r="P86" s="2"/>
    </row>
    <row r="87" spans="1:16" s="11" customFormat="1" ht="63.75" hidden="1" outlineLevel="1">
      <c r="A87" s="8"/>
      <c r="B87" s="8"/>
      <c r="C87" s="8" t="s">
        <v>157</v>
      </c>
      <c r="D87" s="17"/>
      <c r="E87" s="27" t="s">
        <v>328</v>
      </c>
      <c r="F87" s="16">
        <f>F88</f>
        <v>800</v>
      </c>
      <c r="G87" s="16">
        <f t="shared" si="38"/>
        <v>548.16735</v>
      </c>
      <c r="H87" s="16">
        <f t="shared" si="38"/>
        <v>0</v>
      </c>
      <c r="I87" s="16">
        <f t="shared" si="38"/>
        <v>1348.1673500000002</v>
      </c>
      <c r="J87" s="16">
        <f t="shared" si="38"/>
        <v>0</v>
      </c>
      <c r="K87" s="16">
        <f t="shared" si="38"/>
        <v>0</v>
      </c>
      <c r="L87" s="16">
        <f t="shared" si="38"/>
        <v>1348.1673500000002</v>
      </c>
      <c r="M87" s="2"/>
      <c r="N87" s="2"/>
      <c r="O87" s="2"/>
      <c r="P87" s="2"/>
    </row>
    <row r="88" spans="1:16" s="11" customFormat="1" ht="25.5" hidden="1" outlineLevel="1">
      <c r="A88" s="8"/>
      <c r="B88" s="8"/>
      <c r="C88" s="7"/>
      <c r="D88" s="17" t="s">
        <v>148</v>
      </c>
      <c r="E88" s="27" t="s">
        <v>149</v>
      </c>
      <c r="F88" s="16">
        <v>800</v>
      </c>
      <c r="G88" s="16">
        <v>548.16735</v>
      </c>
      <c r="H88" s="16"/>
      <c r="I88" s="16">
        <f>SUM(F88:H88)</f>
        <v>1348.1673500000002</v>
      </c>
      <c r="J88" s="16"/>
      <c r="K88" s="16"/>
      <c r="L88" s="16">
        <f>SUM(I88:K88)</f>
        <v>1348.1673500000002</v>
      </c>
      <c r="M88" s="2"/>
      <c r="N88" s="2"/>
      <c r="O88" s="2"/>
      <c r="P88" s="2"/>
    </row>
    <row r="89" spans="1:16" s="11" customFormat="1" ht="51" hidden="1" outlineLevel="1">
      <c r="A89" s="8"/>
      <c r="B89" s="8"/>
      <c r="C89" s="7" t="s">
        <v>899</v>
      </c>
      <c r="D89" s="17"/>
      <c r="E89" s="27" t="s">
        <v>900</v>
      </c>
      <c r="F89" s="16">
        <f aca="true" t="shared" si="40" ref="F89:L89">F90</f>
        <v>0</v>
      </c>
      <c r="G89" s="270">
        <f t="shared" si="40"/>
        <v>71.15046</v>
      </c>
      <c r="H89" s="16">
        <f t="shared" si="40"/>
        <v>0</v>
      </c>
      <c r="I89" s="270">
        <f t="shared" si="40"/>
        <v>71.15046</v>
      </c>
      <c r="J89" s="270">
        <f t="shared" si="40"/>
        <v>0</v>
      </c>
      <c r="K89" s="16">
        <f t="shared" si="40"/>
        <v>0</v>
      </c>
      <c r="L89" s="270">
        <f t="shared" si="40"/>
        <v>71.15046</v>
      </c>
      <c r="M89" s="2"/>
      <c r="N89" s="2"/>
      <c r="O89" s="2"/>
      <c r="P89" s="2"/>
    </row>
    <row r="90" spans="1:16" s="11" customFormat="1" ht="25.5" hidden="1" outlineLevel="1">
      <c r="A90" s="8"/>
      <c r="B90" s="8"/>
      <c r="C90" s="7"/>
      <c r="D90" s="17" t="s">
        <v>148</v>
      </c>
      <c r="E90" s="27" t="s">
        <v>149</v>
      </c>
      <c r="F90" s="16">
        <v>0</v>
      </c>
      <c r="G90" s="270">
        <v>71.15046</v>
      </c>
      <c r="H90" s="16"/>
      <c r="I90" s="270">
        <f>SUM(F90:H90)</f>
        <v>71.15046</v>
      </c>
      <c r="J90" s="270"/>
      <c r="K90" s="16"/>
      <c r="L90" s="270">
        <f>SUM(I90:K90)</f>
        <v>71.15046</v>
      </c>
      <c r="M90" s="2"/>
      <c r="N90" s="2"/>
      <c r="O90" s="2"/>
      <c r="P90" s="2"/>
    </row>
    <row r="91" spans="1:16" s="11" customFormat="1" ht="25.5" hidden="1" outlineLevel="1">
      <c r="A91" s="8"/>
      <c r="B91" s="8"/>
      <c r="C91" s="7" t="s">
        <v>764</v>
      </c>
      <c r="D91" s="17"/>
      <c r="E91" s="27" t="s">
        <v>469</v>
      </c>
      <c r="F91" s="270">
        <f>F92</f>
        <v>123.3</v>
      </c>
      <c r="G91" s="270">
        <f aca="true" t="shared" si="41" ref="G91:L94">G92</f>
        <v>0</v>
      </c>
      <c r="H91" s="16">
        <f t="shared" si="41"/>
        <v>0</v>
      </c>
      <c r="I91" s="270">
        <f t="shared" si="41"/>
        <v>123.3</v>
      </c>
      <c r="J91" s="270">
        <f t="shared" si="41"/>
        <v>0</v>
      </c>
      <c r="K91" s="16">
        <f t="shared" si="41"/>
        <v>0</v>
      </c>
      <c r="L91" s="270">
        <f t="shared" si="41"/>
        <v>123.3</v>
      </c>
      <c r="M91" s="2"/>
      <c r="N91" s="2"/>
      <c r="O91" s="2"/>
      <c r="P91" s="2"/>
    </row>
    <row r="92" spans="1:16" s="11" customFormat="1" ht="12.75" hidden="1" outlineLevel="1">
      <c r="A92" s="8"/>
      <c r="B92" s="8"/>
      <c r="C92" s="7" t="s">
        <v>68</v>
      </c>
      <c r="D92" s="17"/>
      <c r="E92" s="27" t="s">
        <v>69</v>
      </c>
      <c r="F92" s="270">
        <f>F93</f>
        <v>123.3</v>
      </c>
      <c r="G92" s="270">
        <f t="shared" si="41"/>
        <v>0</v>
      </c>
      <c r="H92" s="16">
        <f t="shared" si="41"/>
        <v>0</v>
      </c>
      <c r="I92" s="270">
        <f t="shared" si="41"/>
        <v>123.3</v>
      </c>
      <c r="J92" s="270">
        <f t="shared" si="41"/>
        <v>0</v>
      </c>
      <c r="K92" s="16">
        <f t="shared" si="41"/>
        <v>0</v>
      </c>
      <c r="L92" s="270">
        <f t="shared" si="41"/>
        <v>123.3</v>
      </c>
      <c r="M92" s="2"/>
      <c r="N92" s="2"/>
      <c r="O92" s="2"/>
      <c r="P92" s="2"/>
    </row>
    <row r="93" spans="1:16" s="11" customFormat="1" ht="51" hidden="1" outlineLevel="1">
      <c r="A93" s="8"/>
      <c r="B93" s="8"/>
      <c r="C93" s="7" t="s">
        <v>70</v>
      </c>
      <c r="D93" s="17"/>
      <c r="E93" s="27" t="s">
        <v>71</v>
      </c>
      <c r="F93" s="270">
        <f>F94</f>
        <v>123.3</v>
      </c>
      <c r="G93" s="270">
        <f t="shared" si="41"/>
        <v>0</v>
      </c>
      <c r="H93" s="16">
        <f t="shared" si="41"/>
        <v>0</v>
      </c>
      <c r="I93" s="270">
        <f t="shared" si="41"/>
        <v>123.3</v>
      </c>
      <c r="J93" s="270">
        <f t="shared" si="41"/>
        <v>0</v>
      </c>
      <c r="K93" s="16">
        <f t="shared" si="41"/>
        <v>0</v>
      </c>
      <c r="L93" s="270">
        <f t="shared" si="41"/>
        <v>123.3</v>
      </c>
      <c r="M93" s="2"/>
      <c r="N93" s="2"/>
      <c r="O93" s="2"/>
      <c r="P93" s="2"/>
    </row>
    <row r="94" spans="1:16" s="11" customFormat="1" ht="25.5" hidden="1" outlineLevel="1">
      <c r="A94" s="8"/>
      <c r="B94" s="8"/>
      <c r="C94" s="7" t="s">
        <v>72</v>
      </c>
      <c r="D94" s="17"/>
      <c r="E94" s="27" t="s">
        <v>75</v>
      </c>
      <c r="F94" s="270">
        <f>F95</f>
        <v>123.3</v>
      </c>
      <c r="G94" s="270">
        <f t="shared" si="41"/>
        <v>0</v>
      </c>
      <c r="H94" s="16">
        <f t="shared" si="41"/>
        <v>0</v>
      </c>
      <c r="I94" s="270">
        <f t="shared" si="41"/>
        <v>123.3</v>
      </c>
      <c r="J94" s="270">
        <f t="shared" si="41"/>
        <v>0</v>
      </c>
      <c r="K94" s="16">
        <f t="shared" si="41"/>
        <v>0</v>
      </c>
      <c r="L94" s="270">
        <f t="shared" si="41"/>
        <v>123.3</v>
      </c>
      <c r="M94" s="2"/>
      <c r="N94" s="2"/>
      <c r="O94" s="2"/>
      <c r="P94" s="2"/>
    </row>
    <row r="95" spans="1:16" s="11" customFormat="1" ht="25.5" hidden="1" outlineLevel="1">
      <c r="A95" s="8"/>
      <c r="B95" s="8"/>
      <c r="C95" s="7"/>
      <c r="D95" s="17" t="s">
        <v>148</v>
      </c>
      <c r="E95" s="27" t="s">
        <v>149</v>
      </c>
      <c r="F95" s="270">
        <v>123.3</v>
      </c>
      <c r="G95" s="270"/>
      <c r="H95" s="16"/>
      <c r="I95" s="270">
        <f>SUM(F94:H94)</f>
        <v>123.3</v>
      </c>
      <c r="J95" s="270"/>
      <c r="K95" s="16"/>
      <c r="L95" s="270">
        <f>SUM(I94:K94)</f>
        <v>123.3</v>
      </c>
      <c r="M95" s="103"/>
      <c r="N95" s="2"/>
      <c r="O95" s="2"/>
      <c r="P95" s="2"/>
    </row>
    <row r="96" spans="1:16" s="11" customFormat="1" ht="25.5" hidden="1" outlineLevel="1">
      <c r="A96" s="8"/>
      <c r="B96" s="8"/>
      <c r="C96" s="7" t="s">
        <v>785</v>
      </c>
      <c r="D96" s="6"/>
      <c r="E96" s="28" t="s">
        <v>479</v>
      </c>
      <c r="F96" s="270">
        <f>F97</f>
        <v>174</v>
      </c>
      <c r="G96" s="270">
        <f aca="true" t="shared" si="42" ref="G96:L99">G97</f>
        <v>0</v>
      </c>
      <c r="H96" s="16">
        <f t="shared" si="42"/>
        <v>0</v>
      </c>
      <c r="I96" s="270">
        <f t="shared" si="42"/>
        <v>174</v>
      </c>
      <c r="J96" s="270">
        <f t="shared" si="42"/>
        <v>0</v>
      </c>
      <c r="K96" s="16">
        <f t="shared" si="42"/>
        <v>0</v>
      </c>
      <c r="L96" s="270">
        <f t="shared" si="42"/>
        <v>174</v>
      </c>
      <c r="M96" s="103"/>
      <c r="N96" s="2"/>
      <c r="O96" s="2"/>
      <c r="P96" s="2"/>
    </row>
    <row r="97" spans="1:16" s="11" customFormat="1" ht="25.5" hidden="1" outlineLevel="1">
      <c r="A97" s="8"/>
      <c r="B97" s="8"/>
      <c r="C97" s="7" t="s">
        <v>543</v>
      </c>
      <c r="D97" s="17"/>
      <c r="E97" s="27" t="s">
        <v>542</v>
      </c>
      <c r="F97" s="270">
        <f>F98</f>
        <v>174</v>
      </c>
      <c r="G97" s="270">
        <f t="shared" si="42"/>
        <v>0</v>
      </c>
      <c r="H97" s="16">
        <f t="shared" si="42"/>
        <v>0</v>
      </c>
      <c r="I97" s="270">
        <f t="shared" si="42"/>
        <v>174</v>
      </c>
      <c r="J97" s="270">
        <f t="shared" si="42"/>
        <v>0</v>
      </c>
      <c r="K97" s="16">
        <f t="shared" si="42"/>
        <v>0</v>
      </c>
      <c r="L97" s="270">
        <f t="shared" si="42"/>
        <v>174</v>
      </c>
      <c r="M97" s="103"/>
      <c r="N97" s="2"/>
      <c r="O97" s="2"/>
      <c r="P97" s="2"/>
    </row>
    <row r="98" spans="1:16" s="11" customFormat="1" ht="38.25" hidden="1" outlineLevel="1">
      <c r="A98" s="8"/>
      <c r="B98" s="8"/>
      <c r="C98" s="7" t="s">
        <v>544</v>
      </c>
      <c r="D98" s="17"/>
      <c r="E98" s="27" t="s">
        <v>280</v>
      </c>
      <c r="F98" s="270">
        <f>F99</f>
        <v>174</v>
      </c>
      <c r="G98" s="270">
        <f t="shared" si="42"/>
        <v>0</v>
      </c>
      <c r="H98" s="16">
        <f t="shared" si="42"/>
        <v>0</v>
      </c>
      <c r="I98" s="270">
        <f t="shared" si="42"/>
        <v>174</v>
      </c>
      <c r="J98" s="270">
        <f t="shared" si="42"/>
        <v>0</v>
      </c>
      <c r="K98" s="16">
        <f t="shared" si="42"/>
        <v>0</v>
      </c>
      <c r="L98" s="270">
        <f t="shared" si="42"/>
        <v>174</v>
      </c>
      <c r="M98" s="103"/>
      <c r="N98" s="2"/>
      <c r="O98" s="2"/>
      <c r="P98" s="2"/>
    </row>
    <row r="99" spans="1:16" s="11" customFormat="1" ht="38.25" hidden="1" outlineLevel="1">
      <c r="A99" s="8"/>
      <c r="B99" s="8"/>
      <c r="C99" s="7" t="s">
        <v>545</v>
      </c>
      <c r="D99" s="17"/>
      <c r="E99" s="27" t="s">
        <v>546</v>
      </c>
      <c r="F99" s="270">
        <f>F100</f>
        <v>174</v>
      </c>
      <c r="G99" s="270">
        <f t="shared" si="42"/>
        <v>0</v>
      </c>
      <c r="H99" s="16">
        <f t="shared" si="42"/>
        <v>0</v>
      </c>
      <c r="I99" s="270">
        <f t="shared" si="42"/>
        <v>174</v>
      </c>
      <c r="J99" s="270">
        <f t="shared" si="42"/>
        <v>0</v>
      </c>
      <c r="K99" s="16">
        <f t="shared" si="42"/>
        <v>0</v>
      </c>
      <c r="L99" s="270">
        <f t="shared" si="42"/>
        <v>174</v>
      </c>
      <c r="M99" s="103"/>
      <c r="N99" s="2"/>
      <c r="O99" s="2"/>
      <c r="P99" s="2"/>
    </row>
    <row r="100" spans="1:16" s="11" customFormat="1" ht="25.5" hidden="1" outlineLevel="1">
      <c r="A100" s="8"/>
      <c r="B100" s="8"/>
      <c r="C100" s="7"/>
      <c r="D100" s="17" t="s">
        <v>148</v>
      </c>
      <c r="E100" s="27" t="s">
        <v>149</v>
      </c>
      <c r="F100" s="270">
        <v>174</v>
      </c>
      <c r="G100" s="270"/>
      <c r="H100" s="16"/>
      <c r="I100" s="270">
        <f>SUM(F100:H100)</f>
        <v>174</v>
      </c>
      <c r="J100" s="270"/>
      <c r="K100" s="16"/>
      <c r="L100" s="270">
        <f>SUM(I100:K100)</f>
        <v>174</v>
      </c>
      <c r="M100" s="103"/>
      <c r="N100" s="2"/>
      <c r="O100" s="2"/>
      <c r="P100" s="2"/>
    </row>
    <row r="101" spans="1:16" s="11" customFormat="1" ht="38.25" hidden="1" outlineLevel="1">
      <c r="A101" s="8"/>
      <c r="B101" s="8"/>
      <c r="C101" s="7" t="s">
        <v>138</v>
      </c>
      <c r="D101" s="17"/>
      <c r="E101" s="27" t="s">
        <v>289</v>
      </c>
      <c r="F101" s="272">
        <f>F102</f>
        <v>21</v>
      </c>
      <c r="G101" s="272">
        <f aca="true" t="shared" si="43" ref="G101:L104">G102</f>
        <v>0</v>
      </c>
      <c r="H101" s="21">
        <f t="shared" si="43"/>
        <v>0</v>
      </c>
      <c r="I101" s="272">
        <f t="shared" si="43"/>
        <v>21</v>
      </c>
      <c r="J101" s="272">
        <f t="shared" si="43"/>
        <v>0</v>
      </c>
      <c r="K101" s="21">
        <f t="shared" si="43"/>
        <v>0</v>
      </c>
      <c r="L101" s="272">
        <f t="shared" si="43"/>
        <v>21</v>
      </c>
      <c r="M101" s="2"/>
      <c r="N101" s="2"/>
      <c r="O101" s="2"/>
      <c r="P101" s="2"/>
    </row>
    <row r="102" spans="1:16" s="11" customFormat="1" ht="51" hidden="1" outlineLevel="1">
      <c r="A102" s="8"/>
      <c r="B102" s="8"/>
      <c r="C102" s="7" t="s">
        <v>493</v>
      </c>
      <c r="D102" s="17"/>
      <c r="E102" s="27" t="s">
        <v>300</v>
      </c>
      <c r="F102" s="272">
        <f>F103</f>
        <v>21</v>
      </c>
      <c r="G102" s="272">
        <f t="shared" si="43"/>
        <v>0</v>
      </c>
      <c r="H102" s="21">
        <f t="shared" si="43"/>
        <v>0</v>
      </c>
      <c r="I102" s="272">
        <f t="shared" si="43"/>
        <v>21</v>
      </c>
      <c r="J102" s="272">
        <f t="shared" si="43"/>
        <v>0</v>
      </c>
      <c r="K102" s="21">
        <f t="shared" si="43"/>
        <v>0</v>
      </c>
      <c r="L102" s="272">
        <f t="shared" si="43"/>
        <v>21</v>
      </c>
      <c r="M102" s="2"/>
      <c r="N102" s="2"/>
      <c r="O102" s="2"/>
      <c r="P102" s="2"/>
    </row>
    <row r="103" spans="1:16" s="11" customFormat="1" ht="25.5" hidden="1" outlineLevel="1">
      <c r="A103" s="8"/>
      <c r="B103" s="8"/>
      <c r="C103" s="7" t="s">
        <v>494</v>
      </c>
      <c r="D103" s="17"/>
      <c r="E103" s="27" t="s">
        <v>16</v>
      </c>
      <c r="F103" s="272">
        <f>F104</f>
        <v>21</v>
      </c>
      <c r="G103" s="272">
        <f t="shared" si="43"/>
        <v>0</v>
      </c>
      <c r="H103" s="21">
        <f t="shared" si="43"/>
        <v>0</v>
      </c>
      <c r="I103" s="272">
        <f t="shared" si="43"/>
        <v>21</v>
      </c>
      <c r="J103" s="272">
        <f t="shared" si="43"/>
        <v>0</v>
      </c>
      <c r="K103" s="21">
        <f t="shared" si="43"/>
        <v>0</v>
      </c>
      <c r="L103" s="272">
        <f t="shared" si="43"/>
        <v>21</v>
      </c>
      <c r="M103" s="2"/>
      <c r="N103" s="2"/>
      <c r="O103" s="2"/>
      <c r="P103" s="2"/>
    </row>
    <row r="104" spans="1:16" s="11" customFormat="1" ht="38.25" hidden="1" outlineLevel="1">
      <c r="A104" s="8"/>
      <c r="B104" s="8"/>
      <c r="C104" s="7" t="s">
        <v>267</v>
      </c>
      <c r="D104" s="17"/>
      <c r="E104" s="27" t="s">
        <v>17</v>
      </c>
      <c r="F104" s="272">
        <f>F105</f>
        <v>21</v>
      </c>
      <c r="G104" s="272">
        <f t="shared" si="43"/>
        <v>0</v>
      </c>
      <c r="H104" s="21">
        <f t="shared" si="43"/>
        <v>0</v>
      </c>
      <c r="I104" s="272">
        <f t="shared" si="43"/>
        <v>21</v>
      </c>
      <c r="J104" s="272">
        <f t="shared" si="43"/>
        <v>0</v>
      </c>
      <c r="K104" s="21">
        <f t="shared" si="43"/>
        <v>0</v>
      </c>
      <c r="L104" s="272">
        <f t="shared" si="43"/>
        <v>21</v>
      </c>
      <c r="M104" s="2"/>
      <c r="N104" s="2"/>
      <c r="O104" s="2"/>
      <c r="P104" s="2"/>
    </row>
    <row r="105" spans="1:16" s="11" customFormat="1" ht="25.5" hidden="1" outlineLevel="1">
      <c r="A105" s="8"/>
      <c r="B105" s="8"/>
      <c r="C105" s="7"/>
      <c r="D105" s="17" t="s">
        <v>148</v>
      </c>
      <c r="E105" s="27" t="s">
        <v>149</v>
      </c>
      <c r="F105" s="270">
        <v>21</v>
      </c>
      <c r="G105" s="270"/>
      <c r="H105" s="16"/>
      <c r="I105" s="270">
        <f>SUM(F105:H105)</f>
        <v>21</v>
      </c>
      <c r="J105" s="270"/>
      <c r="K105" s="16"/>
      <c r="L105" s="270">
        <f>SUM(I105:K105)</f>
        <v>21</v>
      </c>
      <c r="M105" s="2"/>
      <c r="N105" s="2"/>
      <c r="O105" s="2"/>
      <c r="P105" s="2"/>
    </row>
    <row r="106" spans="1:16" s="11" customFormat="1" ht="12.75" hidden="1" outlineLevel="1">
      <c r="A106" s="8"/>
      <c r="B106" s="7" t="s">
        <v>585</v>
      </c>
      <c r="C106" s="6"/>
      <c r="D106" s="7"/>
      <c r="E106" s="28" t="s">
        <v>586</v>
      </c>
      <c r="F106" s="272">
        <f>F107</f>
        <v>3342</v>
      </c>
      <c r="G106" s="272">
        <f aca="true" t="shared" si="44" ref="G106:L108">G107</f>
        <v>0</v>
      </c>
      <c r="H106" s="21">
        <f t="shared" si="44"/>
        <v>0</v>
      </c>
      <c r="I106" s="272">
        <f t="shared" si="44"/>
        <v>3342</v>
      </c>
      <c r="J106" s="272">
        <f t="shared" si="44"/>
        <v>0</v>
      </c>
      <c r="K106" s="21">
        <f t="shared" si="44"/>
        <v>0</v>
      </c>
      <c r="L106" s="272">
        <f t="shared" si="44"/>
        <v>3342</v>
      </c>
      <c r="M106" s="2"/>
      <c r="N106" s="2"/>
      <c r="O106" s="2"/>
      <c r="P106" s="2"/>
    </row>
    <row r="107" spans="1:16" s="11" customFormat="1" ht="25.5" hidden="1" outlineLevel="1">
      <c r="A107" s="8"/>
      <c r="B107" s="8"/>
      <c r="C107" s="7" t="s">
        <v>356</v>
      </c>
      <c r="D107" s="6"/>
      <c r="E107" s="28" t="s">
        <v>146</v>
      </c>
      <c r="F107" s="272">
        <f>F108</f>
        <v>3342</v>
      </c>
      <c r="G107" s="272">
        <f t="shared" si="44"/>
        <v>0</v>
      </c>
      <c r="H107" s="21">
        <f t="shared" si="44"/>
        <v>0</v>
      </c>
      <c r="I107" s="272">
        <f t="shared" si="44"/>
        <v>3342</v>
      </c>
      <c r="J107" s="272">
        <f t="shared" si="44"/>
        <v>0</v>
      </c>
      <c r="K107" s="21">
        <f t="shared" si="44"/>
        <v>0</v>
      </c>
      <c r="L107" s="272">
        <f t="shared" si="44"/>
        <v>3342</v>
      </c>
      <c r="M107" s="2"/>
      <c r="N107" s="2"/>
      <c r="O107" s="2"/>
      <c r="P107" s="2"/>
    </row>
    <row r="108" spans="1:16" s="11" customFormat="1" ht="25.5" hidden="1" outlineLevel="1">
      <c r="A108" s="8"/>
      <c r="B108" s="8"/>
      <c r="C108" s="7" t="s">
        <v>39</v>
      </c>
      <c r="D108" s="17"/>
      <c r="E108" s="27" t="s">
        <v>558</v>
      </c>
      <c r="F108" s="272">
        <f>F109</f>
        <v>3342</v>
      </c>
      <c r="G108" s="272">
        <f t="shared" si="44"/>
        <v>0</v>
      </c>
      <c r="H108" s="21">
        <f t="shared" si="44"/>
        <v>0</v>
      </c>
      <c r="I108" s="272">
        <f t="shared" si="44"/>
        <v>3342</v>
      </c>
      <c r="J108" s="272">
        <f t="shared" si="44"/>
        <v>0</v>
      </c>
      <c r="K108" s="21">
        <f t="shared" si="44"/>
        <v>0</v>
      </c>
      <c r="L108" s="272">
        <f t="shared" si="44"/>
        <v>3342</v>
      </c>
      <c r="M108" s="2"/>
      <c r="N108" s="2"/>
      <c r="O108" s="2"/>
      <c r="P108" s="2"/>
    </row>
    <row r="109" spans="1:16" s="11" customFormat="1" ht="38.25" hidden="1" outlineLevel="1">
      <c r="A109" s="8"/>
      <c r="B109" s="8"/>
      <c r="C109" s="7" t="s">
        <v>41</v>
      </c>
      <c r="D109" s="17"/>
      <c r="E109" s="27" t="s">
        <v>486</v>
      </c>
      <c r="F109" s="272">
        <f aca="true" t="shared" si="45" ref="F109:L109">F110+F112</f>
        <v>3342</v>
      </c>
      <c r="G109" s="272">
        <f t="shared" si="45"/>
        <v>0</v>
      </c>
      <c r="H109" s="21">
        <f t="shared" si="45"/>
        <v>0</v>
      </c>
      <c r="I109" s="272">
        <f t="shared" si="45"/>
        <v>3342</v>
      </c>
      <c r="J109" s="272">
        <f t="shared" si="45"/>
        <v>0</v>
      </c>
      <c r="K109" s="21">
        <f t="shared" si="45"/>
        <v>0</v>
      </c>
      <c r="L109" s="272">
        <f t="shared" si="45"/>
        <v>3342</v>
      </c>
      <c r="M109" s="2"/>
      <c r="N109" s="2"/>
      <c r="O109" s="2"/>
      <c r="P109" s="2"/>
    </row>
    <row r="110" spans="1:16" s="11" customFormat="1" ht="25.5" hidden="1" outlineLevel="1">
      <c r="A110" s="8"/>
      <c r="B110" s="8"/>
      <c r="C110" s="7" t="s">
        <v>241</v>
      </c>
      <c r="D110" s="17"/>
      <c r="E110" s="27" t="s">
        <v>559</v>
      </c>
      <c r="F110" s="270">
        <f aca="true" t="shared" si="46" ref="F110:L110">F111</f>
        <v>164</v>
      </c>
      <c r="G110" s="270">
        <f t="shared" si="46"/>
        <v>0</v>
      </c>
      <c r="H110" s="16">
        <f t="shared" si="46"/>
        <v>0</v>
      </c>
      <c r="I110" s="270">
        <f t="shared" si="46"/>
        <v>164</v>
      </c>
      <c r="J110" s="270">
        <f t="shared" si="46"/>
        <v>0</v>
      </c>
      <c r="K110" s="16">
        <f t="shared" si="46"/>
        <v>0</v>
      </c>
      <c r="L110" s="270">
        <f t="shared" si="46"/>
        <v>164</v>
      </c>
      <c r="M110" s="2"/>
      <c r="N110" s="2"/>
      <c r="O110" s="2"/>
      <c r="P110" s="2"/>
    </row>
    <row r="111" spans="1:16" s="11" customFormat="1" ht="25.5" hidden="1" outlineLevel="1">
      <c r="A111" s="8"/>
      <c r="B111" s="8"/>
      <c r="C111" s="7"/>
      <c r="D111" s="17" t="s">
        <v>148</v>
      </c>
      <c r="E111" s="27" t="s">
        <v>149</v>
      </c>
      <c r="F111" s="270">
        <v>164</v>
      </c>
      <c r="G111" s="270"/>
      <c r="H111" s="16"/>
      <c r="I111" s="270">
        <f>SUM(F111:H111)</f>
        <v>164</v>
      </c>
      <c r="J111" s="270"/>
      <c r="K111" s="16"/>
      <c r="L111" s="270">
        <f>SUM(I111:K111)</f>
        <v>164</v>
      </c>
      <c r="M111" s="2"/>
      <c r="N111" s="2"/>
      <c r="O111" s="2"/>
      <c r="P111" s="2"/>
    </row>
    <row r="112" spans="1:16" s="11" customFormat="1" ht="12.75" hidden="1" outlineLevel="1">
      <c r="A112" s="8"/>
      <c r="B112" s="8"/>
      <c r="C112" s="7" t="s">
        <v>40</v>
      </c>
      <c r="D112" s="6"/>
      <c r="E112" s="28" t="s">
        <v>624</v>
      </c>
      <c r="F112" s="270">
        <f aca="true" t="shared" si="47" ref="F112:L112">SUM(F113:F116)</f>
        <v>3178</v>
      </c>
      <c r="G112" s="270">
        <f t="shared" si="47"/>
        <v>0</v>
      </c>
      <c r="H112" s="16">
        <f t="shared" si="47"/>
        <v>0</v>
      </c>
      <c r="I112" s="270">
        <f t="shared" si="47"/>
        <v>3178</v>
      </c>
      <c r="J112" s="270">
        <f t="shared" si="47"/>
        <v>0</v>
      </c>
      <c r="K112" s="16">
        <f t="shared" si="47"/>
        <v>0</v>
      </c>
      <c r="L112" s="270">
        <f t="shared" si="47"/>
        <v>3178</v>
      </c>
      <c r="M112" s="103"/>
      <c r="N112" s="2"/>
      <c r="O112" s="2"/>
      <c r="P112" s="2"/>
    </row>
    <row r="113" spans="1:16" s="11" customFormat="1" ht="25.5" hidden="1" outlineLevel="1">
      <c r="A113" s="8"/>
      <c r="B113" s="8"/>
      <c r="C113" s="7"/>
      <c r="D113" s="17" t="s">
        <v>150</v>
      </c>
      <c r="E113" s="27" t="s">
        <v>151</v>
      </c>
      <c r="F113" s="270">
        <v>1500</v>
      </c>
      <c r="G113" s="270"/>
      <c r="H113" s="16"/>
      <c r="I113" s="270">
        <f>SUM(F113:H113)</f>
        <v>1500</v>
      </c>
      <c r="J113" s="270"/>
      <c r="K113" s="16"/>
      <c r="L113" s="270">
        <f>SUM(I113:K113)</f>
        <v>1500</v>
      </c>
      <c r="M113" s="2"/>
      <c r="N113" s="2"/>
      <c r="O113" s="2"/>
      <c r="P113" s="2"/>
    </row>
    <row r="114" spans="1:16" s="11" customFormat="1" ht="12.75" hidden="1" outlineLevel="1">
      <c r="A114" s="8"/>
      <c r="B114" s="8"/>
      <c r="C114" s="7"/>
      <c r="D114" s="17" t="s">
        <v>152</v>
      </c>
      <c r="E114" s="27" t="s">
        <v>153</v>
      </c>
      <c r="F114" s="270">
        <v>100</v>
      </c>
      <c r="G114" s="270"/>
      <c r="H114" s="16"/>
      <c r="I114" s="270">
        <f>SUM(F114:H114)</f>
        <v>100</v>
      </c>
      <c r="J114" s="270"/>
      <c r="K114" s="16"/>
      <c r="L114" s="270">
        <f>SUM(I114:K114)</f>
        <v>100</v>
      </c>
      <c r="M114" s="2"/>
      <c r="N114" s="2"/>
      <c r="O114" s="2"/>
      <c r="P114" s="2"/>
    </row>
    <row r="115" spans="1:16" s="11" customFormat="1" ht="25.5" hidden="1" outlineLevel="1">
      <c r="A115" s="8"/>
      <c r="B115" s="8"/>
      <c r="C115" s="7"/>
      <c r="D115" s="17" t="s">
        <v>148</v>
      </c>
      <c r="E115" s="27" t="s">
        <v>149</v>
      </c>
      <c r="F115" s="270">
        <v>1478</v>
      </c>
      <c r="G115" s="270"/>
      <c r="H115" s="16"/>
      <c r="I115" s="270">
        <f>SUM(F115:H115)</f>
        <v>1478</v>
      </c>
      <c r="J115" s="270"/>
      <c r="K115" s="16"/>
      <c r="L115" s="270">
        <f>SUM(I115:K115)</f>
        <v>1478</v>
      </c>
      <c r="M115" s="2"/>
      <c r="N115" s="2"/>
      <c r="O115" s="2"/>
      <c r="P115" s="2"/>
    </row>
    <row r="116" spans="1:16" s="11" customFormat="1" ht="12.75" hidden="1" outlineLevel="1">
      <c r="A116" s="8"/>
      <c r="B116" s="8"/>
      <c r="C116" s="7"/>
      <c r="D116" s="17" t="s">
        <v>560</v>
      </c>
      <c r="E116" s="27" t="s">
        <v>561</v>
      </c>
      <c r="F116" s="270">
        <v>100</v>
      </c>
      <c r="G116" s="270"/>
      <c r="H116" s="16"/>
      <c r="I116" s="270">
        <f>SUM(F116:H116)</f>
        <v>100</v>
      </c>
      <c r="J116" s="270"/>
      <c r="K116" s="16"/>
      <c r="L116" s="270">
        <f>SUM(I116:K116)</f>
        <v>100</v>
      </c>
      <c r="M116" s="2"/>
      <c r="N116" s="2"/>
      <c r="O116" s="2"/>
      <c r="P116" s="2"/>
    </row>
    <row r="117" spans="1:16" s="11" customFormat="1" ht="12.75" collapsed="1">
      <c r="A117" s="8"/>
      <c r="B117" s="7" t="s">
        <v>587</v>
      </c>
      <c r="C117" s="6"/>
      <c r="D117" s="7"/>
      <c r="E117" s="28" t="s">
        <v>588</v>
      </c>
      <c r="F117" s="21">
        <f aca="true" t="shared" si="48" ref="F117:L117">F118+F158+F152</f>
        <v>13203.500000000002</v>
      </c>
      <c r="G117" s="21">
        <f t="shared" si="48"/>
        <v>0</v>
      </c>
      <c r="H117" s="21">
        <f t="shared" si="48"/>
        <v>0</v>
      </c>
      <c r="I117" s="21">
        <f t="shared" si="48"/>
        <v>13203.500000000002</v>
      </c>
      <c r="J117" s="21">
        <f t="shared" si="48"/>
        <v>139.89999999999998</v>
      </c>
      <c r="K117" s="21">
        <f t="shared" si="48"/>
        <v>0</v>
      </c>
      <c r="L117" s="21">
        <f t="shared" si="48"/>
        <v>13343.400000000001</v>
      </c>
      <c r="M117" s="2"/>
      <c r="N117" s="2"/>
      <c r="O117" s="2"/>
      <c r="P117" s="2"/>
    </row>
    <row r="118" spans="1:16" s="11" customFormat="1" ht="25.5">
      <c r="A118" s="8"/>
      <c r="B118" s="8"/>
      <c r="C118" s="7" t="s">
        <v>356</v>
      </c>
      <c r="D118" s="6"/>
      <c r="E118" s="28" t="s">
        <v>146</v>
      </c>
      <c r="F118" s="21">
        <f>F119</f>
        <v>13163.300000000001</v>
      </c>
      <c r="G118" s="21">
        <f>G119</f>
        <v>0</v>
      </c>
      <c r="H118" s="21">
        <f>H119</f>
        <v>0</v>
      </c>
      <c r="I118" s="21">
        <f>I119+I148</f>
        <v>13163.300000000001</v>
      </c>
      <c r="J118" s="21">
        <f>J119+J148</f>
        <v>139.89999999999998</v>
      </c>
      <c r="K118" s="21">
        <f>K119+K148</f>
        <v>0</v>
      </c>
      <c r="L118" s="21">
        <f>L119+L148</f>
        <v>13303.2</v>
      </c>
      <c r="M118" s="2"/>
      <c r="N118" s="2"/>
      <c r="O118" s="2"/>
      <c r="P118" s="2"/>
    </row>
    <row r="119" spans="1:16" s="11" customFormat="1" ht="25.5">
      <c r="A119" s="8"/>
      <c r="B119" s="8"/>
      <c r="C119" s="7" t="s">
        <v>44</v>
      </c>
      <c r="D119" s="17"/>
      <c r="E119" s="27" t="s">
        <v>46</v>
      </c>
      <c r="F119" s="21">
        <f aca="true" t="shared" si="49" ref="F119:L119">F120+F137</f>
        <v>13163.300000000001</v>
      </c>
      <c r="G119" s="21">
        <f t="shared" si="49"/>
        <v>0</v>
      </c>
      <c r="H119" s="21">
        <f t="shared" si="49"/>
        <v>0</v>
      </c>
      <c r="I119" s="21">
        <f t="shared" si="49"/>
        <v>13163.300000000001</v>
      </c>
      <c r="J119" s="21">
        <f t="shared" si="49"/>
        <v>90.6</v>
      </c>
      <c r="K119" s="21">
        <f t="shared" si="49"/>
        <v>0</v>
      </c>
      <c r="L119" s="21">
        <f t="shared" si="49"/>
        <v>13253.900000000001</v>
      </c>
      <c r="M119" s="2"/>
      <c r="N119" s="2"/>
      <c r="O119" s="2"/>
      <c r="P119" s="2"/>
    </row>
    <row r="120" spans="1:16" s="11" customFormat="1" ht="25.5" hidden="1" outlineLevel="1">
      <c r="A120" s="8"/>
      <c r="B120" s="8"/>
      <c r="C120" s="7" t="s">
        <v>45</v>
      </c>
      <c r="D120" s="17"/>
      <c r="E120" s="27" t="s">
        <v>5</v>
      </c>
      <c r="F120" s="21">
        <f aca="true" t="shared" si="50" ref="F120:L120">F121+F125+F128+F131+F134</f>
        <v>9138.400000000001</v>
      </c>
      <c r="G120" s="21">
        <f t="shared" si="50"/>
        <v>0</v>
      </c>
      <c r="H120" s="21">
        <f t="shared" si="50"/>
        <v>0</v>
      </c>
      <c r="I120" s="21">
        <f t="shared" si="50"/>
        <v>9138.400000000001</v>
      </c>
      <c r="J120" s="21">
        <f t="shared" si="50"/>
        <v>0</v>
      </c>
      <c r="K120" s="21">
        <f t="shared" si="50"/>
        <v>0</v>
      </c>
      <c r="L120" s="21">
        <f t="shared" si="50"/>
        <v>9138.400000000001</v>
      </c>
      <c r="M120" s="2"/>
      <c r="N120" s="2"/>
      <c r="O120" s="2"/>
      <c r="P120" s="2"/>
    </row>
    <row r="121" spans="1:16" s="11" customFormat="1" ht="25.5" hidden="1" outlineLevel="1">
      <c r="A121" s="8"/>
      <c r="B121" s="8"/>
      <c r="C121" s="7" t="s">
        <v>242</v>
      </c>
      <c r="D121" s="17"/>
      <c r="E121" s="27" t="s">
        <v>339</v>
      </c>
      <c r="F121" s="16">
        <f aca="true" t="shared" si="51" ref="F121:L121">SUM(F122:F124)</f>
        <v>2859</v>
      </c>
      <c r="G121" s="16">
        <f t="shared" si="51"/>
        <v>0</v>
      </c>
      <c r="H121" s="16">
        <f t="shared" si="51"/>
        <v>0</v>
      </c>
      <c r="I121" s="16">
        <f t="shared" si="51"/>
        <v>2859</v>
      </c>
      <c r="J121" s="16">
        <f t="shared" si="51"/>
        <v>0</v>
      </c>
      <c r="K121" s="16">
        <f t="shared" si="51"/>
        <v>0</v>
      </c>
      <c r="L121" s="16">
        <f t="shared" si="51"/>
        <v>2859</v>
      </c>
      <c r="M121" s="2"/>
      <c r="N121" s="2"/>
      <c r="O121" s="2"/>
      <c r="P121" s="2"/>
    </row>
    <row r="122" spans="1:16" s="11" customFormat="1" ht="63.75" hidden="1" outlineLevel="1">
      <c r="A122" s="8"/>
      <c r="B122" s="8"/>
      <c r="C122" s="7"/>
      <c r="D122" s="17" t="s">
        <v>340</v>
      </c>
      <c r="E122" s="27" t="s">
        <v>341</v>
      </c>
      <c r="F122" s="16">
        <v>2326</v>
      </c>
      <c r="G122" s="270"/>
      <c r="H122" s="16"/>
      <c r="I122" s="16">
        <f>SUM(F122:H122)</f>
        <v>2326</v>
      </c>
      <c r="J122" s="16"/>
      <c r="K122" s="16"/>
      <c r="L122" s="16">
        <f>SUM(I122:K122)</f>
        <v>2326</v>
      </c>
      <c r="M122" s="2"/>
      <c r="N122" s="2"/>
      <c r="O122" s="2"/>
      <c r="P122" s="2"/>
    </row>
    <row r="123" spans="1:16" s="11" customFormat="1" ht="25.5" hidden="1" outlineLevel="1">
      <c r="A123" s="8"/>
      <c r="B123" s="8"/>
      <c r="C123" s="7"/>
      <c r="D123" s="17" t="s">
        <v>150</v>
      </c>
      <c r="E123" s="27" t="s">
        <v>151</v>
      </c>
      <c r="F123" s="16">
        <v>533</v>
      </c>
      <c r="G123" s="16">
        <v>-23.2</v>
      </c>
      <c r="H123" s="16"/>
      <c r="I123" s="16">
        <f>SUM(F123:H123)</f>
        <v>509.8</v>
      </c>
      <c r="J123" s="16"/>
      <c r="K123" s="16"/>
      <c r="L123" s="16">
        <f>SUM(I123:K123)</f>
        <v>509.8</v>
      </c>
      <c r="M123" s="2"/>
      <c r="N123" s="2"/>
      <c r="O123" s="2"/>
      <c r="P123" s="2"/>
    </row>
    <row r="124" spans="1:16" s="11" customFormat="1" ht="12.75" hidden="1" outlineLevel="1">
      <c r="A124" s="8"/>
      <c r="B124" s="8"/>
      <c r="C124" s="7"/>
      <c r="D124" s="17" t="s">
        <v>560</v>
      </c>
      <c r="E124" s="27" t="s">
        <v>561</v>
      </c>
      <c r="F124" s="16">
        <v>0</v>
      </c>
      <c r="G124" s="16">
        <v>23.2</v>
      </c>
      <c r="H124" s="16"/>
      <c r="I124" s="16">
        <f>SUM(F124:H124)</f>
        <v>23.2</v>
      </c>
      <c r="J124" s="16"/>
      <c r="K124" s="16"/>
      <c r="L124" s="16">
        <f>SUM(I124:K124)</f>
        <v>23.2</v>
      </c>
      <c r="M124" s="2"/>
      <c r="N124" s="2"/>
      <c r="O124" s="2"/>
      <c r="P124" s="2"/>
    </row>
    <row r="125" spans="1:16" s="11" customFormat="1" ht="38.25" hidden="1" outlineLevel="1">
      <c r="A125" s="8"/>
      <c r="B125" s="8"/>
      <c r="C125" s="7" t="s">
        <v>243</v>
      </c>
      <c r="D125" s="17"/>
      <c r="E125" s="27" t="s">
        <v>342</v>
      </c>
      <c r="F125" s="16">
        <f aca="true" t="shared" si="52" ref="F125:L125">SUM(F126:F127)</f>
        <v>6038.5</v>
      </c>
      <c r="G125" s="16">
        <f t="shared" si="52"/>
        <v>0</v>
      </c>
      <c r="H125" s="16">
        <f t="shared" si="52"/>
        <v>0</v>
      </c>
      <c r="I125" s="16">
        <f t="shared" si="52"/>
        <v>6038.5</v>
      </c>
      <c r="J125" s="16">
        <f t="shared" si="52"/>
        <v>0</v>
      </c>
      <c r="K125" s="16">
        <f t="shared" si="52"/>
        <v>0</v>
      </c>
      <c r="L125" s="16">
        <f t="shared" si="52"/>
        <v>6038.5</v>
      </c>
      <c r="M125" s="2"/>
      <c r="N125" s="2"/>
      <c r="O125" s="2"/>
      <c r="P125" s="2"/>
    </row>
    <row r="126" spans="1:16" s="11" customFormat="1" ht="63.75" hidden="1" outlineLevel="1">
      <c r="A126" s="8"/>
      <c r="B126" s="8"/>
      <c r="C126" s="7"/>
      <c r="D126" s="17" t="s">
        <v>340</v>
      </c>
      <c r="E126" s="27" t="s">
        <v>341</v>
      </c>
      <c r="F126" s="16">
        <v>5299</v>
      </c>
      <c r="G126" s="16">
        <v>0.69</v>
      </c>
      <c r="H126" s="16"/>
      <c r="I126" s="16">
        <f>SUM(F126:H126)</f>
        <v>5299.69</v>
      </c>
      <c r="J126" s="16"/>
      <c r="K126" s="16"/>
      <c r="L126" s="16">
        <f>SUM(I126:K126)</f>
        <v>5299.69</v>
      </c>
      <c r="M126" s="2"/>
      <c r="N126" s="2"/>
      <c r="O126" s="2"/>
      <c r="P126" s="2"/>
    </row>
    <row r="127" spans="1:16" s="11" customFormat="1" ht="25.5" hidden="1" outlineLevel="1">
      <c r="A127" s="8"/>
      <c r="B127" s="8"/>
      <c r="C127" s="7"/>
      <c r="D127" s="17" t="s">
        <v>150</v>
      </c>
      <c r="E127" s="27" t="s">
        <v>151</v>
      </c>
      <c r="F127" s="16">
        <v>739.5</v>
      </c>
      <c r="G127" s="16">
        <v>-0.69</v>
      </c>
      <c r="H127" s="16"/>
      <c r="I127" s="16">
        <f>SUM(F127:H127)</f>
        <v>738.81</v>
      </c>
      <c r="J127" s="16"/>
      <c r="K127" s="16"/>
      <c r="L127" s="16">
        <f>SUM(I127:K127)</f>
        <v>738.81</v>
      </c>
      <c r="M127" s="2"/>
      <c r="N127" s="2"/>
      <c r="O127" s="2"/>
      <c r="P127" s="2"/>
    </row>
    <row r="128" spans="1:16" s="11" customFormat="1" ht="38.25" hidden="1" outlineLevel="1">
      <c r="A128" s="8"/>
      <c r="B128" s="8"/>
      <c r="C128" s="7" t="s">
        <v>758</v>
      </c>
      <c r="D128" s="17"/>
      <c r="E128" s="110" t="s">
        <v>343</v>
      </c>
      <c r="F128" s="270">
        <f aca="true" t="shared" si="53" ref="F128:L128">SUM(F129:F130)</f>
        <v>35.7</v>
      </c>
      <c r="G128" s="270">
        <f t="shared" si="53"/>
        <v>0</v>
      </c>
      <c r="H128" s="16">
        <f t="shared" si="53"/>
        <v>0</v>
      </c>
      <c r="I128" s="270">
        <f t="shared" si="53"/>
        <v>35.7</v>
      </c>
      <c r="J128" s="270">
        <f t="shared" si="53"/>
        <v>0</v>
      </c>
      <c r="K128" s="16">
        <f t="shared" si="53"/>
        <v>0</v>
      </c>
      <c r="L128" s="270">
        <f t="shared" si="53"/>
        <v>35.7</v>
      </c>
      <c r="M128" s="2"/>
      <c r="N128" s="2"/>
      <c r="O128" s="2"/>
      <c r="P128" s="2"/>
    </row>
    <row r="129" spans="1:16" s="11" customFormat="1" ht="63.75" hidden="1" outlineLevel="1">
      <c r="A129" s="8"/>
      <c r="B129" s="8"/>
      <c r="C129" s="7"/>
      <c r="D129" s="17" t="s">
        <v>340</v>
      </c>
      <c r="E129" s="27" t="s">
        <v>341</v>
      </c>
      <c r="F129" s="270">
        <v>27.8</v>
      </c>
      <c r="G129" s="270"/>
      <c r="H129" s="16"/>
      <c r="I129" s="270">
        <f>SUM(F129:H129)</f>
        <v>27.8</v>
      </c>
      <c r="J129" s="270"/>
      <c r="K129" s="16"/>
      <c r="L129" s="270">
        <f>SUM(I129:K129)</f>
        <v>27.8</v>
      </c>
      <c r="M129" s="2"/>
      <c r="N129" s="2"/>
      <c r="O129" s="2"/>
      <c r="P129" s="2"/>
    </row>
    <row r="130" spans="1:16" s="11" customFormat="1" ht="25.5" hidden="1" outlineLevel="1">
      <c r="A130" s="8"/>
      <c r="B130" s="8"/>
      <c r="C130" s="7"/>
      <c r="D130" s="17" t="s">
        <v>150</v>
      </c>
      <c r="E130" s="27" t="s">
        <v>151</v>
      </c>
      <c r="F130" s="270">
        <v>7.9</v>
      </c>
      <c r="G130" s="270"/>
      <c r="H130" s="16"/>
      <c r="I130" s="270">
        <f>SUM(F130:H130)</f>
        <v>7.9</v>
      </c>
      <c r="J130" s="270"/>
      <c r="K130" s="16"/>
      <c r="L130" s="270">
        <f>SUM(I130:K130)</f>
        <v>7.9</v>
      </c>
      <c r="M130" s="2"/>
      <c r="N130" s="2"/>
      <c r="O130" s="2"/>
      <c r="P130" s="2"/>
    </row>
    <row r="131" spans="1:16" s="11" customFormat="1" ht="63.75" hidden="1" outlineLevel="1">
      <c r="A131" s="8"/>
      <c r="B131" s="8"/>
      <c r="C131" s="7" t="s">
        <v>759</v>
      </c>
      <c r="D131" s="17"/>
      <c r="E131" s="27" t="s">
        <v>344</v>
      </c>
      <c r="F131" s="270">
        <f aca="true" t="shared" si="54" ref="F131:L131">SUM(F132:F133)</f>
        <v>157.5</v>
      </c>
      <c r="G131" s="270">
        <f t="shared" si="54"/>
        <v>0</v>
      </c>
      <c r="H131" s="16">
        <f t="shared" si="54"/>
        <v>0</v>
      </c>
      <c r="I131" s="270">
        <f t="shared" si="54"/>
        <v>157.5</v>
      </c>
      <c r="J131" s="270">
        <f t="shared" si="54"/>
        <v>0</v>
      </c>
      <c r="K131" s="16">
        <f t="shared" si="54"/>
        <v>0</v>
      </c>
      <c r="L131" s="270">
        <f t="shared" si="54"/>
        <v>157.5</v>
      </c>
      <c r="M131" s="2"/>
      <c r="N131" s="2"/>
      <c r="O131" s="2"/>
      <c r="P131" s="2"/>
    </row>
    <row r="132" spans="1:16" s="11" customFormat="1" ht="63.75" hidden="1" outlineLevel="1">
      <c r="A132" s="8"/>
      <c r="B132" s="8"/>
      <c r="C132" s="7"/>
      <c r="D132" s="17" t="s">
        <v>340</v>
      </c>
      <c r="E132" s="27" t="s">
        <v>341</v>
      </c>
      <c r="F132" s="270">
        <v>102</v>
      </c>
      <c r="G132" s="270"/>
      <c r="H132" s="16"/>
      <c r="I132" s="270">
        <f>SUM(F132:H132)</f>
        <v>102</v>
      </c>
      <c r="J132" s="270"/>
      <c r="K132" s="16"/>
      <c r="L132" s="270">
        <f>SUM(I132:K132)</f>
        <v>102</v>
      </c>
      <c r="M132" s="2"/>
      <c r="N132" s="2"/>
      <c r="O132" s="2"/>
      <c r="P132" s="2"/>
    </row>
    <row r="133" spans="1:16" s="11" customFormat="1" ht="25.5" hidden="1" outlineLevel="1">
      <c r="A133" s="8"/>
      <c r="B133" s="8"/>
      <c r="C133" s="7"/>
      <c r="D133" s="17" t="s">
        <v>150</v>
      </c>
      <c r="E133" s="27" t="s">
        <v>151</v>
      </c>
      <c r="F133" s="270">
        <f>3.4+52.1</f>
        <v>55.5</v>
      </c>
      <c r="G133" s="270"/>
      <c r="H133" s="16"/>
      <c r="I133" s="270">
        <f>SUM(F133:H133)</f>
        <v>55.5</v>
      </c>
      <c r="J133" s="270"/>
      <c r="K133" s="16"/>
      <c r="L133" s="270">
        <f>SUM(I133:K133)</f>
        <v>55.5</v>
      </c>
      <c r="M133" s="2"/>
      <c r="N133" s="2"/>
      <c r="O133" s="2"/>
      <c r="P133" s="2"/>
    </row>
    <row r="134" spans="1:16" s="11" customFormat="1" ht="25.5" hidden="1" outlineLevel="1">
      <c r="A134" s="8"/>
      <c r="B134" s="8"/>
      <c r="C134" s="7" t="s">
        <v>760</v>
      </c>
      <c r="D134" s="17"/>
      <c r="E134" s="28" t="s">
        <v>345</v>
      </c>
      <c r="F134" s="270">
        <f aca="true" t="shared" si="55" ref="F134:L134">SUM(F135:F136)</f>
        <v>47.7</v>
      </c>
      <c r="G134" s="270">
        <f t="shared" si="55"/>
        <v>0</v>
      </c>
      <c r="H134" s="16">
        <f t="shared" si="55"/>
        <v>0</v>
      </c>
      <c r="I134" s="270">
        <f t="shared" si="55"/>
        <v>47.7</v>
      </c>
      <c r="J134" s="270">
        <f t="shared" si="55"/>
        <v>0</v>
      </c>
      <c r="K134" s="16">
        <f t="shared" si="55"/>
        <v>0</v>
      </c>
      <c r="L134" s="270">
        <f t="shared" si="55"/>
        <v>47.7</v>
      </c>
      <c r="M134" s="2"/>
      <c r="N134" s="2"/>
      <c r="O134" s="2"/>
      <c r="P134" s="2"/>
    </row>
    <row r="135" spans="1:16" s="11" customFormat="1" ht="63.75" hidden="1" outlineLevel="1">
      <c r="A135" s="8"/>
      <c r="B135" s="8"/>
      <c r="C135" s="7"/>
      <c r="D135" s="17" t="s">
        <v>340</v>
      </c>
      <c r="E135" s="27" t="s">
        <v>341</v>
      </c>
      <c r="F135" s="270">
        <v>38.6</v>
      </c>
      <c r="G135" s="270"/>
      <c r="H135" s="16"/>
      <c r="I135" s="270">
        <f>SUM(F135:H135)</f>
        <v>38.6</v>
      </c>
      <c r="J135" s="270"/>
      <c r="K135" s="16"/>
      <c r="L135" s="270">
        <f>SUM(I135:K135)</f>
        <v>38.6</v>
      </c>
      <c r="M135" s="2"/>
      <c r="N135" s="2"/>
      <c r="O135" s="2"/>
      <c r="P135" s="2"/>
    </row>
    <row r="136" spans="1:16" s="11" customFormat="1" ht="25.5" hidden="1" outlineLevel="1">
      <c r="A136" s="8"/>
      <c r="B136" s="8"/>
      <c r="C136" s="7"/>
      <c r="D136" s="17" t="s">
        <v>150</v>
      </c>
      <c r="E136" s="27" t="s">
        <v>151</v>
      </c>
      <c r="F136" s="270">
        <v>9.1</v>
      </c>
      <c r="G136" s="270"/>
      <c r="H136" s="16"/>
      <c r="I136" s="270">
        <f>SUM(F136:H136)</f>
        <v>9.1</v>
      </c>
      <c r="J136" s="270"/>
      <c r="K136" s="16"/>
      <c r="L136" s="270">
        <f>SUM(I136:K136)</f>
        <v>9.1</v>
      </c>
      <c r="M136" s="2"/>
      <c r="N136" s="2"/>
      <c r="O136" s="2"/>
      <c r="P136" s="2"/>
    </row>
    <row r="137" spans="1:16" s="11" customFormat="1" ht="25.5" collapsed="1">
      <c r="A137" s="8"/>
      <c r="B137" s="8"/>
      <c r="C137" s="7" t="s">
        <v>761</v>
      </c>
      <c r="D137" s="17"/>
      <c r="E137" s="27" t="s">
        <v>762</v>
      </c>
      <c r="F137" s="270">
        <f aca="true" t="shared" si="56" ref="F137:L137">F138+F140+F142+F144+F146</f>
        <v>4024.9</v>
      </c>
      <c r="G137" s="270">
        <f t="shared" si="56"/>
        <v>0</v>
      </c>
      <c r="H137" s="16">
        <f t="shared" si="56"/>
        <v>0</v>
      </c>
      <c r="I137" s="16">
        <f t="shared" si="56"/>
        <v>4024.9</v>
      </c>
      <c r="J137" s="16">
        <f t="shared" si="56"/>
        <v>90.6</v>
      </c>
      <c r="K137" s="16">
        <f t="shared" si="56"/>
        <v>0</v>
      </c>
      <c r="L137" s="16">
        <f t="shared" si="56"/>
        <v>4115.5</v>
      </c>
      <c r="M137" s="2"/>
      <c r="N137" s="2"/>
      <c r="O137" s="2"/>
      <c r="P137" s="2"/>
    </row>
    <row r="138" spans="1:16" s="11" customFormat="1" ht="38.25">
      <c r="A138" s="8"/>
      <c r="B138" s="8"/>
      <c r="C138" s="7" t="s">
        <v>244</v>
      </c>
      <c r="D138" s="17"/>
      <c r="E138" s="27" t="s">
        <v>562</v>
      </c>
      <c r="F138" s="272">
        <f aca="true" t="shared" si="57" ref="F138:L138">F139</f>
        <v>1724</v>
      </c>
      <c r="G138" s="272">
        <f t="shared" si="57"/>
        <v>0</v>
      </c>
      <c r="H138" s="21">
        <f t="shared" si="57"/>
        <v>0</v>
      </c>
      <c r="I138" s="21">
        <f t="shared" si="57"/>
        <v>1724</v>
      </c>
      <c r="J138" s="21">
        <f t="shared" si="57"/>
        <v>90.6</v>
      </c>
      <c r="K138" s="21">
        <f t="shared" si="57"/>
        <v>0</v>
      </c>
      <c r="L138" s="21">
        <f t="shared" si="57"/>
        <v>1814.6</v>
      </c>
      <c r="M138" s="2"/>
      <c r="N138" s="2"/>
      <c r="O138" s="2"/>
      <c r="P138" s="2"/>
    </row>
    <row r="139" spans="1:16" s="11" customFormat="1" ht="25.5">
      <c r="A139" s="8"/>
      <c r="B139" s="8"/>
      <c r="C139" s="7"/>
      <c r="D139" s="17" t="s">
        <v>148</v>
      </c>
      <c r="E139" s="27" t="s">
        <v>149</v>
      </c>
      <c r="F139" s="270">
        <v>1724</v>
      </c>
      <c r="G139" s="270"/>
      <c r="H139" s="16"/>
      <c r="I139" s="16">
        <f>SUM(F139:H139)</f>
        <v>1724</v>
      </c>
      <c r="J139" s="16">
        <v>90.6</v>
      </c>
      <c r="K139" s="16"/>
      <c r="L139" s="16">
        <f>SUM(I139:K139)</f>
        <v>1814.6</v>
      </c>
      <c r="M139" s="2"/>
      <c r="N139" s="2"/>
      <c r="O139" s="2"/>
      <c r="P139" s="2"/>
    </row>
    <row r="140" spans="1:16" s="11" customFormat="1" ht="25.5">
      <c r="A140" s="8"/>
      <c r="B140" s="8"/>
      <c r="C140" s="7" t="s">
        <v>245</v>
      </c>
      <c r="D140" s="6"/>
      <c r="E140" s="28" t="s">
        <v>563</v>
      </c>
      <c r="F140" s="272">
        <f aca="true" t="shared" si="58" ref="F140:L140">F141</f>
        <v>1041</v>
      </c>
      <c r="G140" s="272">
        <f t="shared" si="58"/>
        <v>0</v>
      </c>
      <c r="H140" s="21">
        <f t="shared" si="58"/>
        <v>0</v>
      </c>
      <c r="I140" s="272">
        <f t="shared" si="58"/>
        <v>1041</v>
      </c>
      <c r="J140" s="272">
        <f t="shared" si="58"/>
        <v>0</v>
      </c>
      <c r="K140" s="21">
        <f t="shared" si="58"/>
        <v>0</v>
      </c>
      <c r="L140" s="272">
        <f t="shared" si="58"/>
        <v>1041</v>
      </c>
      <c r="M140" s="2"/>
      <c r="N140" s="2"/>
      <c r="O140" s="2"/>
      <c r="P140" s="2"/>
    </row>
    <row r="141" spans="1:16" s="11" customFormat="1" ht="25.5">
      <c r="A141" s="8"/>
      <c r="B141" s="8"/>
      <c r="C141" s="7"/>
      <c r="D141" s="17" t="s">
        <v>148</v>
      </c>
      <c r="E141" s="27" t="s">
        <v>149</v>
      </c>
      <c r="F141" s="270">
        <v>1041</v>
      </c>
      <c r="G141" s="270"/>
      <c r="H141" s="16"/>
      <c r="I141" s="270">
        <f>SUM(F141:H141)</f>
        <v>1041</v>
      </c>
      <c r="J141" s="270"/>
      <c r="K141" s="16"/>
      <c r="L141" s="270">
        <f>SUM(I141:K141)</f>
        <v>1041</v>
      </c>
      <c r="M141" s="2"/>
      <c r="N141" s="2"/>
      <c r="O141" s="2"/>
      <c r="P141" s="2"/>
    </row>
    <row r="142" spans="1:16" s="11" customFormat="1" ht="38.25">
      <c r="A142" s="8"/>
      <c r="B142" s="8"/>
      <c r="C142" s="7" t="s">
        <v>246</v>
      </c>
      <c r="D142" s="6"/>
      <c r="E142" s="27" t="s">
        <v>338</v>
      </c>
      <c r="F142" s="270">
        <f aca="true" t="shared" si="59" ref="F142:L142">F143</f>
        <v>1025</v>
      </c>
      <c r="G142" s="270">
        <f t="shared" si="59"/>
        <v>0</v>
      </c>
      <c r="H142" s="16">
        <f t="shared" si="59"/>
        <v>0</v>
      </c>
      <c r="I142" s="270">
        <f t="shared" si="59"/>
        <v>1025</v>
      </c>
      <c r="J142" s="270">
        <f t="shared" si="59"/>
        <v>0</v>
      </c>
      <c r="K142" s="16">
        <f t="shared" si="59"/>
        <v>0</v>
      </c>
      <c r="L142" s="270">
        <f t="shared" si="59"/>
        <v>1025</v>
      </c>
      <c r="M142" s="2"/>
      <c r="N142" s="2"/>
      <c r="O142" s="2"/>
      <c r="P142" s="2"/>
    </row>
    <row r="143" spans="1:16" s="11" customFormat="1" ht="25.5">
      <c r="A143" s="8"/>
      <c r="B143" s="8"/>
      <c r="C143" s="7"/>
      <c r="D143" s="17" t="s">
        <v>148</v>
      </c>
      <c r="E143" s="27" t="s">
        <v>149</v>
      </c>
      <c r="F143" s="270">
        <v>1025</v>
      </c>
      <c r="G143" s="270"/>
      <c r="H143" s="16"/>
      <c r="I143" s="270">
        <f>SUM(F143:H143)</f>
        <v>1025</v>
      </c>
      <c r="J143" s="270"/>
      <c r="K143" s="16"/>
      <c r="L143" s="270">
        <f>SUM(I143:K143)</f>
        <v>1025</v>
      </c>
      <c r="M143" s="2"/>
      <c r="N143" s="2"/>
      <c r="O143" s="2"/>
      <c r="P143" s="2"/>
    </row>
    <row r="144" spans="1:16" s="11" customFormat="1" ht="12.75">
      <c r="A144" s="8"/>
      <c r="B144" s="8"/>
      <c r="C144" s="7" t="s">
        <v>247</v>
      </c>
      <c r="D144" s="17"/>
      <c r="E144" s="27" t="s">
        <v>763</v>
      </c>
      <c r="F144" s="270">
        <f aca="true" t="shared" si="60" ref="F144:L144">F145</f>
        <v>123</v>
      </c>
      <c r="G144" s="270">
        <f t="shared" si="60"/>
        <v>0</v>
      </c>
      <c r="H144" s="16">
        <f t="shared" si="60"/>
        <v>0</v>
      </c>
      <c r="I144" s="270">
        <f t="shared" si="60"/>
        <v>123</v>
      </c>
      <c r="J144" s="270">
        <f t="shared" si="60"/>
        <v>0</v>
      </c>
      <c r="K144" s="16">
        <f t="shared" si="60"/>
        <v>0</v>
      </c>
      <c r="L144" s="270">
        <f t="shared" si="60"/>
        <v>123</v>
      </c>
      <c r="M144" s="2"/>
      <c r="N144" s="2"/>
      <c r="O144" s="2"/>
      <c r="P144" s="2"/>
    </row>
    <row r="145" spans="1:16" s="11" customFormat="1" ht="25.5">
      <c r="A145" s="8"/>
      <c r="B145" s="8"/>
      <c r="C145" s="7"/>
      <c r="D145" s="17" t="s">
        <v>148</v>
      </c>
      <c r="E145" s="27" t="s">
        <v>149</v>
      </c>
      <c r="F145" s="270">
        <v>123</v>
      </c>
      <c r="G145" s="270"/>
      <c r="H145" s="16"/>
      <c r="I145" s="270">
        <f>SUM(F145:H145)</f>
        <v>123</v>
      </c>
      <c r="J145" s="270"/>
      <c r="K145" s="16"/>
      <c r="L145" s="270">
        <f>SUM(I145:K145)</f>
        <v>123</v>
      </c>
      <c r="M145" s="2"/>
      <c r="N145" s="2"/>
      <c r="O145" s="2"/>
      <c r="P145" s="2"/>
    </row>
    <row r="146" spans="1:16" s="11" customFormat="1" ht="42" customHeight="1">
      <c r="A146" s="8"/>
      <c r="B146" s="8"/>
      <c r="C146" s="7" t="s">
        <v>248</v>
      </c>
      <c r="D146" s="17"/>
      <c r="E146" s="28" t="s">
        <v>623</v>
      </c>
      <c r="F146" s="270">
        <f aca="true" t="shared" si="61" ref="F146:L146">F147</f>
        <v>111.89999999999999</v>
      </c>
      <c r="G146" s="270">
        <f t="shared" si="61"/>
        <v>0</v>
      </c>
      <c r="H146" s="16">
        <f t="shared" si="61"/>
        <v>0</v>
      </c>
      <c r="I146" s="270">
        <f t="shared" si="61"/>
        <v>111.89999999999999</v>
      </c>
      <c r="J146" s="270">
        <f t="shared" si="61"/>
        <v>0</v>
      </c>
      <c r="K146" s="16">
        <f t="shared" si="61"/>
        <v>0</v>
      </c>
      <c r="L146" s="270">
        <f t="shared" si="61"/>
        <v>111.89999999999999</v>
      </c>
      <c r="M146" s="2"/>
      <c r="N146" s="2"/>
      <c r="O146" s="2"/>
      <c r="P146" s="2"/>
    </row>
    <row r="147" spans="1:16" s="11" customFormat="1" ht="25.5">
      <c r="A147" s="8"/>
      <c r="B147" s="8"/>
      <c r="C147" s="7"/>
      <c r="D147" s="17" t="s">
        <v>148</v>
      </c>
      <c r="E147" s="27" t="s">
        <v>149</v>
      </c>
      <c r="F147" s="270">
        <f>111.8+0.1</f>
        <v>111.89999999999999</v>
      </c>
      <c r="G147" s="270"/>
      <c r="H147" s="16"/>
      <c r="I147" s="270">
        <f>SUM(F147:H147)</f>
        <v>111.89999999999999</v>
      </c>
      <c r="J147" s="270"/>
      <c r="K147" s="16"/>
      <c r="L147" s="270">
        <f>SUM(I147:K147)</f>
        <v>111.89999999999999</v>
      </c>
      <c r="M147" s="2"/>
      <c r="N147" s="2"/>
      <c r="O147" s="2"/>
      <c r="P147" s="2"/>
    </row>
    <row r="148" spans="1:16" s="11" customFormat="1" ht="14.25" customHeight="1">
      <c r="A148" s="8"/>
      <c r="B148" s="8"/>
      <c r="C148" s="7" t="s">
        <v>367</v>
      </c>
      <c r="D148" s="17"/>
      <c r="E148" s="27" t="s">
        <v>368</v>
      </c>
      <c r="F148" s="16"/>
      <c r="G148" s="270"/>
      <c r="H148" s="16"/>
      <c r="I148" s="16">
        <f>I149</f>
        <v>0</v>
      </c>
      <c r="J148" s="16">
        <f aca="true" t="shared" si="62" ref="J148:L150">J149</f>
        <v>49.3</v>
      </c>
      <c r="K148" s="16">
        <f t="shared" si="62"/>
        <v>0</v>
      </c>
      <c r="L148" s="16">
        <f t="shared" si="62"/>
        <v>49.3</v>
      </c>
      <c r="M148" s="2"/>
      <c r="N148" s="2"/>
      <c r="O148" s="2"/>
      <c r="P148" s="2"/>
    </row>
    <row r="149" spans="1:16" s="11" customFormat="1" ht="53.25" customHeight="1">
      <c r="A149" s="8"/>
      <c r="B149" s="8"/>
      <c r="C149" s="7" t="s">
        <v>369</v>
      </c>
      <c r="D149" s="17"/>
      <c r="E149" s="27" t="s">
        <v>370</v>
      </c>
      <c r="F149" s="16"/>
      <c r="G149" s="270"/>
      <c r="H149" s="16"/>
      <c r="I149" s="16">
        <f>I150</f>
        <v>0</v>
      </c>
      <c r="J149" s="16">
        <f t="shared" si="62"/>
        <v>49.3</v>
      </c>
      <c r="K149" s="16">
        <f t="shared" si="62"/>
        <v>0</v>
      </c>
      <c r="L149" s="16">
        <f t="shared" si="62"/>
        <v>49.3</v>
      </c>
      <c r="M149" s="2"/>
      <c r="N149" s="2"/>
      <c r="O149" s="2"/>
      <c r="P149" s="2"/>
    </row>
    <row r="150" spans="1:16" s="11" customFormat="1" ht="25.5">
      <c r="A150" s="8"/>
      <c r="B150" s="8"/>
      <c r="C150" s="7" t="s">
        <v>371</v>
      </c>
      <c r="D150" s="17"/>
      <c r="E150" s="27" t="s">
        <v>372</v>
      </c>
      <c r="F150" s="16"/>
      <c r="G150" s="270"/>
      <c r="H150" s="16"/>
      <c r="I150" s="16">
        <f>I151</f>
        <v>0</v>
      </c>
      <c r="J150" s="16">
        <f t="shared" si="62"/>
        <v>49.3</v>
      </c>
      <c r="K150" s="16">
        <f t="shared" si="62"/>
        <v>0</v>
      </c>
      <c r="L150" s="16">
        <f t="shared" si="62"/>
        <v>49.3</v>
      </c>
      <c r="M150" s="2"/>
      <c r="N150" s="2"/>
      <c r="O150" s="2"/>
      <c r="P150" s="2"/>
    </row>
    <row r="151" spans="1:16" s="11" customFormat="1" ht="25.5">
      <c r="A151" s="8"/>
      <c r="B151" s="8"/>
      <c r="C151" s="7"/>
      <c r="D151" s="17" t="s">
        <v>150</v>
      </c>
      <c r="E151" s="27" t="s">
        <v>151</v>
      </c>
      <c r="F151" s="16"/>
      <c r="G151" s="270"/>
      <c r="H151" s="16"/>
      <c r="I151" s="16">
        <v>0</v>
      </c>
      <c r="J151" s="16">
        <v>49.3</v>
      </c>
      <c r="K151" s="16"/>
      <c r="L151" s="16">
        <f>SUM(I151:K151)</f>
        <v>49.3</v>
      </c>
      <c r="M151" s="2"/>
      <c r="N151" s="2"/>
      <c r="O151" s="2"/>
      <c r="P151" s="2"/>
    </row>
    <row r="152" spans="1:16" s="11" customFormat="1" ht="25.5" hidden="1" outlineLevel="1">
      <c r="A152" s="8"/>
      <c r="B152" s="8"/>
      <c r="C152" s="7" t="s">
        <v>764</v>
      </c>
      <c r="D152" s="17"/>
      <c r="E152" s="27" t="s">
        <v>469</v>
      </c>
      <c r="F152" s="272">
        <f>F153</f>
        <v>40.2</v>
      </c>
      <c r="G152" s="272">
        <f aca="true" t="shared" si="63" ref="G152:L154">G153</f>
        <v>0</v>
      </c>
      <c r="H152" s="21">
        <f t="shared" si="63"/>
        <v>0</v>
      </c>
      <c r="I152" s="272">
        <f t="shared" si="63"/>
        <v>40.2</v>
      </c>
      <c r="J152" s="272">
        <f t="shared" si="63"/>
        <v>0</v>
      </c>
      <c r="K152" s="21">
        <f t="shared" si="63"/>
        <v>0</v>
      </c>
      <c r="L152" s="272">
        <f t="shared" si="63"/>
        <v>40.2</v>
      </c>
      <c r="M152" s="2"/>
      <c r="N152" s="2"/>
      <c r="O152" s="2"/>
      <c r="P152" s="2"/>
    </row>
    <row r="153" spans="1:16" s="11" customFormat="1" ht="38.25" hidden="1" outlineLevel="1">
      <c r="A153" s="8"/>
      <c r="B153" s="8"/>
      <c r="C153" s="7" t="s">
        <v>765</v>
      </c>
      <c r="D153" s="17"/>
      <c r="E153" s="27" t="s">
        <v>470</v>
      </c>
      <c r="F153" s="272">
        <f>F154</f>
        <v>40.2</v>
      </c>
      <c r="G153" s="272">
        <f t="shared" si="63"/>
        <v>0</v>
      </c>
      <c r="H153" s="21">
        <f t="shared" si="63"/>
        <v>0</v>
      </c>
      <c r="I153" s="272">
        <f t="shared" si="63"/>
        <v>40.2</v>
      </c>
      <c r="J153" s="272">
        <f t="shared" si="63"/>
        <v>0</v>
      </c>
      <c r="K153" s="21">
        <f t="shared" si="63"/>
        <v>0</v>
      </c>
      <c r="L153" s="272">
        <f t="shared" si="63"/>
        <v>40.2</v>
      </c>
      <c r="M153" s="2"/>
      <c r="N153" s="2"/>
      <c r="O153" s="2"/>
      <c r="P153" s="2"/>
    </row>
    <row r="154" spans="1:16" s="11" customFormat="1" ht="63.75" hidden="1" outlineLevel="1">
      <c r="A154" s="8"/>
      <c r="B154" s="8"/>
      <c r="C154" s="7" t="s">
        <v>772</v>
      </c>
      <c r="D154" s="17"/>
      <c r="E154" s="27" t="s">
        <v>397</v>
      </c>
      <c r="F154" s="272">
        <f>F155</f>
        <v>40.2</v>
      </c>
      <c r="G154" s="272">
        <f t="shared" si="63"/>
        <v>0</v>
      </c>
      <c r="H154" s="21">
        <f t="shared" si="63"/>
        <v>0</v>
      </c>
      <c r="I154" s="272">
        <f t="shared" si="63"/>
        <v>40.2</v>
      </c>
      <c r="J154" s="272">
        <f t="shared" si="63"/>
        <v>0</v>
      </c>
      <c r="K154" s="21">
        <f t="shared" si="63"/>
        <v>0</v>
      </c>
      <c r="L154" s="272">
        <f t="shared" si="63"/>
        <v>40.2</v>
      </c>
      <c r="M154" s="2"/>
      <c r="N154" s="2"/>
      <c r="O154" s="2"/>
      <c r="P154" s="2"/>
    </row>
    <row r="155" spans="1:16" s="11" customFormat="1" ht="76.5" hidden="1" outlineLevel="1">
      <c r="A155" s="8"/>
      <c r="B155" s="8"/>
      <c r="C155" s="20" t="s">
        <v>774</v>
      </c>
      <c r="D155" s="8"/>
      <c r="E155" s="110" t="s">
        <v>120</v>
      </c>
      <c r="F155" s="272">
        <f aca="true" t="shared" si="64" ref="F155:L155">SUM(F156:F157)</f>
        <v>40.2</v>
      </c>
      <c r="G155" s="272">
        <f t="shared" si="64"/>
        <v>0</v>
      </c>
      <c r="H155" s="21">
        <f t="shared" si="64"/>
        <v>0</v>
      </c>
      <c r="I155" s="272">
        <f t="shared" si="64"/>
        <v>40.2</v>
      </c>
      <c r="J155" s="272">
        <f t="shared" si="64"/>
        <v>0</v>
      </c>
      <c r="K155" s="21">
        <f t="shared" si="64"/>
        <v>0</v>
      </c>
      <c r="L155" s="272">
        <f t="shared" si="64"/>
        <v>40.2</v>
      </c>
      <c r="M155" s="2"/>
      <c r="N155" s="2"/>
      <c r="O155" s="2"/>
      <c r="P155" s="2"/>
    </row>
    <row r="156" spans="1:16" s="11" customFormat="1" ht="63.75" hidden="1" outlineLevel="1">
      <c r="A156" s="8"/>
      <c r="B156" s="8"/>
      <c r="C156" s="20"/>
      <c r="D156" s="17" t="s">
        <v>340</v>
      </c>
      <c r="E156" s="27" t="s">
        <v>341</v>
      </c>
      <c r="F156" s="270">
        <v>29.8</v>
      </c>
      <c r="G156" s="270"/>
      <c r="H156" s="16"/>
      <c r="I156" s="270">
        <f>SUM(F156:H156)</f>
        <v>29.8</v>
      </c>
      <c r="J156" s="270"/>
      <c r="K156" s="16"/>
      <c r="L156" s="270">
        <f>SUM(I156:K156)</f>
        <v>29.8</v>
      </c>
      <c r="M156" s="2"/>
      <c r="N156" s="2"/>
      <c r="O156" s="2"/>
      <c r="P156" s="2"/>
    </row>
    <row r="157" spans="1:16" s="11" customFormat="1" ht="25.5" hidden="1" outlineLevel="1">
      <c r="A157" s="8"/>
      <c r="B157" s="8"/>
      <c r="C157" s="20"/>
      <c r="D157" s="17" t="s">
        <v>150</v>
      </c>
      <c r="E157" s="27" t="s">
        <v>151</v>
      </c>
      <c r="F157" s="270">
        <v>10.4</v>
      </c>
      <c r="G157" s="270"/>
      <c r="H157" s="16"/>
      <c r="I157" s="270">
        <f>SUM(F157:H157)</f>
        <v>10.4</v>
      </c>
      <c r="J157" s="270"/>
      <c r="K157" s="16"/>
      <c r="L157" s="270">
        <f>SUM(I157:K157)</f>
        <v>10.4</v>
      </c>
      <c r="M157" s="2"/>
      <c r="N157" s="2"/>
      <c r="O157" s="2"/>
      <c r="P157" s="2"/>
    </row>
    <row r="158" spans="1:16" s="11" customFormat="1" ht="38.25" hidden="1" outlineLevel="1">
      <c r="A158" s="8"/>
      <c r="B158" s="8"/>
      <c r="C158" s="7" t="s">
        <v>138</v>
      </c>
      <c r="D158" s="17"/>
      <c r="E158" s="27" t="s">
        <v>289</v>
      </c>
      <c r="F158" s="272">
        <f aca="true" t="shared" si="65" ref="F158:L158">F163+F159</f>
        <v>0</v>
      </c>
      <c r="G158" s="272">
        <f t="shared" si="65"/>
        <v>0</v>
      </c>
      <c r="H158" s="21">
        <f t="shared" si="65"/>
        <v>0</v>
      </c>
      <c r="I158" s="272">
        <f t="shared" si="65"/>
        <v>0</v>
      </c>
      <c r="J158" s="272">
        <f t="shared" si="65"/>
        <v>0</v>
      </c>
      <c r="K158" s="21">
        <f t="shared" si="65"/>
        <v>0</v>
      </c>
      <c r="L158" s="272">
        <f t="shared" si="65"/>
        <v>0</v>
      </c>
      <c r="M158" s="2"/>
      <c r="N158" s="2"/>
      <c r="O158" s="2"/>
      <c r="P158" s="2"/>
    </row>
    <row r="159" spans="1:16" s="11" customFormat="1" ht="25.5" hidden="1" outlineLevel="1">
      <c r="A159" s="8"/>
      <c r="B159" s="8"/>
      <c r="C159" s="7" t="s">
        <v>139</v>
      </c>
      <c r="D159" s="17"/>
      <c r="E159" s="27" t="s">
        <v>290</v>
      </c>
      <c r="F159" s="272">
        <f aca="true" t="shared" si="66" ref="F159:L159">F161</f>
        <v>0</v>
      </c>
      <c r="G159" s="272">
        <f t="shared" si="66"/>
        <v>0</v>
      </c>
      <c r="H159" s="21">
        <f t="shared" si="66"/>
        <v>0</v>
      </c>
      <c r="I159" s="272">
        <f t="shared" si="66"/>
        <v>0</v>
      </c>
      <c r="J159" s="272">
        <f t="shared" si="66"/>
        <v>0</v>
      </c>
      <c r="K159" s="21">
        <f t="shared" si="66"/>
        <v>0</v>
      </c>
      <c r="L159" s="272">
        <f t="shared" si="66"/>
        <v>0</v>
      </c>
      <c r="M159" s="2"/>
      <c r="N159" s="2"/>
      <c r="O159" s="2"/>
      <c r="P159" s="2"/>
    </row>
    <row r="160" spans="1:16" s="11" customFormat="1" ht="25.5" hidden="1" outlineLevel="1">
      <c r="A160" s="8"/>
      <c r="B160" s="8"/>
      <c r="C160" s="7" t="s">
        <v>140</v>
      </c>
      <c r="D160" s="17"/>
      <c r="E160" s="27" t="s">
        <v>15</v>
      </c>
      <c r="F160" s="272"/>
      <c r="G160" s="272"/>
      <c r="H160" s="21"/>
      <c r="I160" s="272"/>
      <c r="J160" s="272"/>
      <c r="K160" s="21"/>
      <c r="L160" s="272"/>
      <c r="M160" s="2"/>
      <c r="N160" s="2"/>
      <c r="O160" s="2"/>
      <c r="P160" s="2"/>
    </row>
    <row r="161" spans="1:16" s="11" customFormat="1" ht="25.5" hidden="1" outlineLevel="1">
      <c r="A161" s="8"/>
      <c r="B161" s="8"/>
      <c r="C161" s="7" t="s">
        <v>262</v>
      </c>
      <c r="D161" s="17"/>
      <c r="E161" s="27" t="s">
        <v>291</v>
      </c>
      <c r="F161" s="272">
        <f aca="true" t="shared" si="67" ref="F161:L161">F162</f>
        <v>0</v>
      </c>
      <c r="G161" s="272">
        <f t="shared" si="67"/>
        <v>0</v>
      </c>
      <c r="H161" s="21">
        <f t="shared" si="67"/>
        <v>0</v>
      </c>
      <c r="I161" s="272">
        <f t="shared" si="67"/>
        <v>0</v>
      </c>
      <c r="J161" s="272">
        <f t="shared" si="67"/>
        <v>0</v>
      </c>
      <c r="K161" s="21">
        <f t="shared" si="67"/>
        <v>0</v>
      </c>
      <c r="L161" s="272">
        <f t="shared" si="67"/>
        <v>0</v>
      </c>
      <c r="M161" s="2"/>
      <c r="N161" s="2"/>
      <c r="O161" s="2"/>
      <c r="P161" s="2"/>
    </row>
    <row r="162" spans="1:16" s="11" customFormat="1" ht="25.5" hidden="1" outlineLevel="1">
      <c r="A162" s="8"/>
      <c r="B162" s="8"/>
      <c r="C162" s="7"/>
      <c r="D162" s="17" t="s">
        <v>150</v>
      </c>
      <c r="E162" s="27" t="s">
        <v>151</v>
      </c>
      <c r="F162" s="270"/>
      <c r="G162" s="270"/>
      <c r="H162" s="16"/>
      <c r="I162" s="270">
        <f>SUM(F162:H162)</f>
        <v>0</v>
      </c>
      <c r="J162" s="270"/>
      <c r="K162" s="16"/>
      <c r="L162" s="270">
        <f>SUM(I162:K162)</f>
        <v>0</v>
      </c>
      <c r="M162" s="2"/>
      <c r="N162" s="2"/>
      <c r="O162" s="2"/>
      <c r="P162" s="2"/>
    </row>
    <row r="163" spans="1:16" s="11" customFormat="1" ht="51" hidden="1" outlineLevel="1">
      <c r="A163" s="8"/>
      <c r="B163" s="8"/>
      <c r="C163" s="7" t="s">
        <v>493</v>
      </c>
      <c r="D163" s="17"/>
      <c r="E163" s="27" t="s">
        <v>300</v>
      </c>
      <c r="F163" s="272">
        <f>F164</f>
        <v>0</v>
      </c>
      <c r="G163" s="272">
        <f aca="true" t="shared" si="68" ref="G163:L165">G164</f>
        <v>0</v>
      </c>
      <c r="H163" s="21">
        <f t="shared" si="68"/>
        <v>0</v>
      </c>
      <c r="I163" s="272">
        <f t="shared" si="68"/>
        <v>0</v>
      </c>
      <c r="J163" s="272">
        <f t="shared" si="68"/>
        <v>0</v>
      </c>
      <c r="K163" s="21">
        <f t="shared" si="68"/>
        <v>0</v>
      </c>
      <c r="L163" s="272">
        <f t="shared" si="68"/>
        <v>0</v>
      </c>
      <c r="M163" s="2"/>
      <c r="N163" s="2"/>
      <c r="O163" s="2"/>
      <c r="P163" s="2"/>
    </row>
    <row r="164" spans="1:16" s="11" customFormat="1" ht="25.5" hidden="1" outlineLevel="1">
      <c r="A164" s="8"/>
      <c r="B164" s="8"/>
      <c r="C164" s="7" t="s">
        <v>494</v>
      </c>
      <c r="D164" s="17"/>
      <c r="E164" s="27" t="s">
        <v>16</v>
      </c>
      <c r="F164" s="272">
        <f>F165</f>
        <v>0</v>
      </c>
      <c r="G164" s="272">
        <f t="shared" si="68"/>
        <v>0</v>
      </c>
      <c r="H164" s="21">
        <f t="shared" si="68"/>
        <v>0</v>
      </c>
      <c r="I164" s="272">
        <f t="shared" si="68"/>
        <v>0</v>
      </c>
      <c r="J164" s="272">
        <f t="shared" si="68"/>
        <v>0</v>
      </c>
      <c r="K164" s="21">
        <f t="shared" si="68"/>
        <v>0</v>
      </c>
      <c r="L164" s="272">
        <f t="shared" si="68"/>
        <v>0</v>
      </c>
      <c r="M164" s="2"/>
      <c r="N164" s="2"/>
      <c r="O164" s="2"/>
      <c r="P164" s="2"/>
    </row>
    <row r="165" spans="1:16" s="11" customFormat="1" ht="38.25" hidden="1" outlineLevel="1">
      <c r="A165" s="8"/>
      <c r="B165" s="8"/>
      <c r="C165" s="7" t="s">
        <v>267</v>
      </c>
      <c r="D165" s="17"/>
      <c r="E165" s="27" t="s">
        <v>17</v>
      </c>
      <c r="F165" s="272">
        <f>F166</f>
        <v>0</v>
      </c>
      <c r="G165" s="272">
        <f t="shared" si="68"/>
        <v>0</v>
      </c>
      <c r="H165" s="21">
        <f t="shared" si="68"/>
        <v>0</v>
      </c>
      <c r="I165" s="272">
        <f t="shared" si="68"/>
        <v>0</v>
      </c>
      <c r="J165" s="272">
        <f t="shared" si="68"/>
        <v>0</v>
      </c>
      <c r="K165" s="21">
        <f t="shared" si="68"/>
        <v>0</v>
      </c>
      <c r="L165" s="272">
        <f t="shared" si="68"/>
        <v>0</v>
      </c>
      <c r="M165" s="2"/>
      <c r="N165" s="2"/>
      <c r="O165" s="2"/>
      <c r="P165" s="2"/>
    </row>
    <row r="166" spans="1:16" s="11" customFormat="1" ht="25.5" hidden="1" outlineLevel="1">
      <c r="A166" s="8"/>
      <c r="B166" s="8"/>
      <c r="C166" s="7"/>
      <c r="D166" s="17" t="s">
        <v>150</v>
      </c>
      <c r="E166" s="27" t="s">
        <v>151</v>
      </c>
      <c r="F166" s="270">
        <v>0</v>
      </c>
      <c r="G166" s="270"/>
      <c r="H166" s="16"/>
      <c r="I166" s="270">
        <f>SUM(F166:H166)</f>
        <v>0</v>
      </c>
      <c r="J166" s="270"/>
      <c r="K166" s="16"/>
      <c r="L166" s="270">
        <f>SUM(I166:K166)</f>
        <v>0</v>
      </c>
      <c r="M166" s="2"/>
      <c r="N166" s="2"/>
      <c r="O166" s="2"/>
      <c r="P166" s="2"/>
    </row>
    <row r="167" spans="1:16" s="11" customFormat="1" ht="12.75" hidden="1" outlineLevel="1">
      <c r="A167" s="8"/>
      <c r="B167" s="20" t="s">
        <v>589</v>
      </c>
      <c r="C167" s="6"/>
      <c r="D167" s="7"/>
      <c r="E167" s="28" t="s">
        <v>590</v>
      </c>
      <c r="F167" s="272">
        <f aca="true" t="shared" si="69" ref="F167:L167">F168+F182</f>
        <v>13608.2</v>
      </c>
      <c r="G167" s="272">
        <f t="shared" si="69"/>
        <v>0</v>
      </c>
      <c r="H167" s="21">
        <f t="shared" si="69"/>
        <v>0</v>
      </c>
      <c r="I167" s="272">
        <f t="shared" si="69"/>
        <v>13608.2</v>
      </c>
      <c r="J167" s="272">
        <f t="shared" si="69"/>
        <v>0</v>
      </c>
      <c r="K167" s="21">
        <f t="shared" si="69"/>
        <v>0</v>
      </c>
      <c r="L167" s="272">
        <f t="shared" si="69"/>
        <v>13608.2</v>
      </c>
      <c r="M167" s="2"/>
      <c r="N167" s="2"/>
      <c r="O167" s="2"/>
      <c r="P167" s="2"/>
    </row>
    <row r="168" spans="1:16" s="11" customFormat="1" ht="12.75" hidden="1" outlineLevel="1">
      <c r="A168" s="8"/>
      <c r="B168" s="7" t="s">
        <v>591</v>
      </c>
      <c r="C168" s="87"/>
      <c r="D168" s="20"/>
      <c r="E168" s="28" t="s">
        <v>592</v>
      </c>
      <c r="F168" s="272">
        <f aca="true" t="shared" si="70" ref="F168:L168">F169</f>
        <v>8395.400000000001</v>
      </c>
      <c r="G168" s="272">
        <f t="shared" si="70"/>
        <v>0</v>
      </c>
      <c r="H168" s="21">
        <f t="shared" si="70"/>
        <v>0</v>
      </c>
      <c r="I168" s="272">
        <f t="shared" si="70"/>
        <v>8395.400000000001</v>
      </c>
      <c r="J168" s="272">
        <f t="shared" si="70"/>
        <v>0</v>
      </c>
      <c r="K168" s="21">
        <f t="shared" si="70"/>
        <v>0</v>
      </c>
      <c r="L168" s="272">
        <f t="shared" si="70"/>
        <v>8395.400000000001</v>
      </c>
      <c r="M168" s="2"/>
      <c r="N168" s="2"/>
      <c r="O168" s="2"/>
      <c r="P168" s="2"/>
    </row>
    <row r="169" spans="1:16" s="11" customFormat="1" ht="25.5" hidden="1" outlineLevel="1">
      <c r="A169" s="8"/>
      <c r="B169" s="8"/>
      <c r="C169" s="7" t="s">
        <v>764</v>
      </c>
      <c r="D169" s="17"/>
      <c r="E169" s="27" t="s">
        <v>469</v>
      </c>
      <c r="F169" s="272">
        <f aca="true" t="shared" si="71" ref="F169:L169">F170+F175</f>
        <v>8395.400000000001</v>
      </c>
      <c r="G169" s="272">
        <f t="shared" si="71"/>
        <v>0</v>
      </c>
      <c r="H169" s="21">
        <f t="shared" si="71"/>
        <v>0</v>
      </c>
      <c r="I169" s="272">
        <f t="shared" si="71"/>
        <v>8395.400000000001</v>
      </c>
      <c r="J169" s="272">
        <f t="shared" si="71"/>
        <v>0</v>
      </c>
      <c r="K169" s="21">
        <f t="shared" si="71"/>
        <v>0</v>
      </c>
      <c r="L169" s="272">
        <f t="shared" si="71"/>
        <v>8395.400000000001</v>
      </c>
      <c r="M169" s="2"/>
      <c r="N169" s="2"/>
      <c r="O169" s="2"/>
      <c r="P169" s="2"/>
    </row>
    <row r="170" spans="1:16" s="11" customFormat="1" ht="38.25" hidden="1" outlineLevel="1">
      <c r="A170" s="8"/>
      <c r="B170" s="8"/>
      <c r="C170" s="7" t="s">
        <v>765</v>
      </c>
      <c r="D170" s="17"/>
      <c r="E170" s="27" t="s">
        <v>470</v>
      </c>
      <c r="F170" s="272">
        <f>F171</f>
        <v>2681.3</v>
      </c>
      <c r="G170" s="272">
        <f aca="true" t="shared" si="72" ref="G170:L171">G171</f>
        <v>0</v>
      </c>
      <c r="H170" s="21">
        <f t="shared" si="72"/>
        <v>0</v>
      </c>
      <c r="I170" s="272">
        <f t="shared" si="72"/>
        <v>2681.3</v>
      </c>
      <c r="J170" s="272">
        <f t="shared" si="72"/>
        <v>0</v>
      </c>
      <c r="K170" s="21">
        <f t="shared" si="72"/>
        <v>0</v>
      </c>
      <c r="L170" s="272">
        <f t="shared" si="72"/>
        <v>2681.3</v>
      </c>
      <c r="M170" s="2"/>
      <c r="N170" s="2"/>
      <c r="O170" s="2"/>
      <c r="P170" s="2"/>
    </row>
    <row r="171" spans="1:16" s="11" customFormat="1" ht="63.75" hidden="1" outlineLevel="1">
      <c r="A171" s="8"/>
      <c r="B171" s="8"/>
      <c r="C171" s="7" t="s">
        <v>772</v>
      </c>
      <c r="D171" s="17"/>
      <c r="E171" s="27" t="s">
        <v>397</v>
      </c>
      <c r="F171" s="272">
        <f>F172</f>
        <v>2681.3</v>
      </c>
      <c r="G171" s="272">
        <f t="shared" si="72"/>
        <v>0</v>
      </c>
      <c r="H171" s="21">
        <f t="shared" si="72"/>
        <v>0</v>
      </c>
      <c r="I171" s="272">
        <f t="shared" si="72"/>
        <v>2681.3</v>
      </c>
      <c r="J171" s="272">
        <f t="shared" si="72"/>
        <v>0</v>
      </c>
      <c r="K171" s="21">
        <f t="shared" si="72"/>
        <v>0</v>
      </c>
      <c r="L171" s="272">
        <f t="shared" si="72"/>
        <v>2681.3</v>
      </c>
      <c r="M171" s="2"/>
      <c r="N171" s="2"/>
      <c r="O171" s="2"/>
      <c r="P171" s="2"/>
    </row>
    <row r="172" spans="1:16" s="11" customFormat="1" ht="76.5" hidden="1" outlineLevel="1">
      <c r="A172" s="8"/>
      <c r="B172" s="8"/>
      <c r="C172" s="20" t="s">
        <v>774</v>
      </c>
      <c r="D172" s="8"/>
      <c r="E172" s="110" t="s">
        <v>120</v>
      </c>
      <c r="F172" s="272">
        <f aca="true" t="shared" si="73" ref="F172:L172">F173+F174</f>
        <v>2681.3</v>
      </c>
      <c r="G172" s="272">
        <f t="shared" si="73"/>
        <v>0</v>
      </c>
      <c r="H172" s="21">
        <f t="shared" si="73"/>
        <v>0</v>
      </c>
      <c r="I172" s="272">
        <f t="shared" si="73"/>
        <v>2681.3</v>
      </c>
      <c r="J172" s="272">
        <f t="shared" si="73"/>
        <v>0</v>
      </c>
      <c r="K172" s="21">
        <f t="shared" si="73"/>
        <v>0</v>
      </c>
      <c r="L172" s="272">
        <f t="shared" si="73"/>
        <v>2681.3</v>
      </c>
      <c r="M172" s="2"/>
      <c r="N172" s="2"/>
      <c r="O172" s="2"/>
      <c r="P172" s="2"/>
    </row>
    <row r="173" spans="1:16" s="11" customFormat="1" ht="12.75" hidden="1" outlineLevel="1">
      <c r="A173" s="8"/>
      <c r="B173" s="8"/>
      <c r="C173" s="20"/>
      <c r="D173" s="17" t="s">
        <v>152</v>
      </c>
      <c r="E173" s="27" t="s">
        <v>153</v>
      </c>
      <c r="F173" s="270">
        <v>1179.8</v>
      </c>
      <c r="G173" s="270"/>
      <c r="H173" s="16"/>
      <c r="I173" s="270">
        <f>SUM(F173:H173)</f>
        <v>1179.8</v>
      </c>
      <c r="J173" s="270"/>
      <c r="K173" s="16"/>
      <c r="L173" s="270">
        <f>SUM(I173:K173)</f>
        <v>1179.8</v>
      </c>
      <c r="M173" s="2"/>
      <c r="N173" s="2"/>
      <c r="O173" s="2"/>
      <c r="P173" s="2"/>
    </row>
    <row r="174" spans="1:16" s="11" customFormat="1" ht="25.5" hidden="1" outlineLevel="1">
      <c r="A174" s="8"/>
      <c r="B174" s="8"/>
      <c r="C174" s="20"/>
      <c r="D174" s="17" t="s">
        <v>148</v>
      </c>
      <c r="E174" s="27" t="s">
        <v>149</v>
      </c>
      <c r="F174" s="270">
        <v>1501.5</v>
      </c>
      <c r="G174" s="270"/>
      <c r="H174" s="16"/>
      <c r="I174" s="270">
        <f>SUM(F174:H174)</f>
        <v>1501.5</v>
      </c>
      <c r="J174" s="270"/>
      <c r="K174" s="16"/>
      <c r="L174" s="270">
        <f>SUM(I174:K174)</f>
        <v>1501.5</v>
      </c>
      <c r="M174" s="2"/>
      <c r="N174" s="2"/>
      <c r="O174" s="2"/>
      <c r="P174" s="2"/>
    </row>
    <row r="175" spans="1:16" s="11" customFormat="1" ht="12.75" hidden="1" outlineLevel="1">
      <c r="A175" s="8"/>
      <c r="B175" s="8"/>
      <c r="C175" s="7" t="s">
        <v>777</v>
      </c>
      <c r="D175" s="17"/>
      <c r="E175" s="27" t="s">
        <v>476</v>
      </c>
      <c r="F175" s="272">
        <f aca="true" t="shared" si="74" ref="F175:L175">F176</f>
        <v>5714.1</v>
      </c>
      <c r="G175" s="272">
        <f t="shared" si="74"/>
        <v>0</v>
      </c>
      <c r="H175" s="21">
        <f t="shared" si="74"/>
        <v>0</v>
      </c>
      <c r="I175" s="272">
        <f t="shared" si="74"/>
        <v>5714.1</v>
      </c>
      <c r="J175" s="272">
        <f t="shared" si="74"/>
        <v>0</v>
      </c>
      <c r="K175" s="21">
        <f t="shared" si="74"/>
        <v>0</v>
      </c>
      <c r="L175" s="272">
        <f t="shared" si="74"/>
        <v>5714.1</v>
      </c>
      <c r="M175" s="2"/>
      <c r="N175" s="2"/>
      <c r="O175" s="2"/>
      <c r="P175" s="2"/>
    </row>
    <row r="176" spans="1:16" s="11" customFormat="1" ht="25.5" hidden="1" outlineLevel="1">
      <c r="A176" s="8"/>
      <c r="B176" s="8"/>
      <c r="C176" s="7" t="s">
        <v>781</v>
      </c>
      <c r="D176" s="17"/>
      <c r="E176" s="27" t="s">
        <v>784</v>
      </c>
      <c r="F176" s="272">
        <f aca="true" t="shared" si="75" ref="F176:L176">F177+F180</f>
        <v>5714.1</v>
      </c>
      <c r="G176" s="272">
        <f t="shared" si="75"/>
        <v>0</v>
      </c>
      <c r="H176" s="21">
        <f t="shared" si="75"/>
        <v>0</v>
      </c>
      <c r="I176" s="272">
        <f t="shared" si="75"/>
        <v>5714.1</v>
      </c>
      <c r="J176" s="272">
        <f t="shared" si="75"/>
        <v>0</v>
      </c>
      <c r="K176" s="21">
        <f t="shared" si="75"/>
        <v>0</v>
      </c>
      <c r="L176" s="272">
        <f t="shared" si="75"/>
        <v>5714.1</v>
      </c>
      <c r="M176" s="2"/>
      <c r="N176" s="2"/>
      <c r="O176" s="2"/>
      <c r="P176" s="2"/>
    </row>
    <row r="177" spans="1:16" s="11" customFormat="1" ht="25.5" hidden="1" outlineLevel="1">
      <c r="A177" s="8"/>
      <c r="B177" s="8"/>
      <c r="C177" s="20" t="s">
        <v>782</v>
      </c>
      <c r="D177" s="8"/>
      <c r="E177" s="110" t="s">
        <v>477</v>
      </c>
      <c r="F177" s="270">
        <f aca="true" t="shared" si="76" ref="F177:L177">SUM(F178:F179)</f>
        <v>2303.7</v>
      </c>
      <c r="G177" s="270">
        <f t="shared" si="76"/>
        <v>0</v>
      </c>
      <c r="H177" s="16">
        <f t="shared" si="76"/>
        <v>0</v>
      </c>
      <c r="I177" s="270">
        <f t="shared" si="76"/>
        <v>2303.7</v>
      </c>
      <c r="J177" s="270">
        <f t="shared" si="76"/>
        <v>0</v>
      </c>
      <c r="K177" s="16">
        <f t="shared" si="76"/>
        <v>0</v>
      </c>
      <c r="L177" s="270">
        <f t="shared" si="76"/>
        <v>2303.7</v>
      </c>
      <c r="M177" s="103"/>
      <c r="N177" s="2"/>
      <c r="O177" s="2"/>
      <c r="P177" s="2"/>
    </row>
    <row r="178" spans="1:16" s="11" customFormat="1" ht="12.75" hidden="1" outlineLevel="1">
      <c r="A178" s="8"/>
      <c r="B178" s="8"/>
      <c r="C178" s="20"/>
      <c r="D178" s="17" t="s">
        <v>152</v>
      </c>
      <c r="E178" s="27" t="s">
        <v>153</v>
      </c>
      <c r="F178" s="270">
        <v>565.5</v>
      </c>
      <c r="G178" s="270"/>
      <c r="H178" s="16"/>
      <c r="I178" s="270">
        <f>SUM(F178:H178)</f>
        <v>565.5</v>
      </c>
      <c r="J178" s="270"/>
      <c r="K178" s="16"/>
      <c r="L178" s="270">
        <f>SUM(I178:K178)</f>
        <v>565.5</v>
      </c>
      <c r="M178" s="2"/>
      <c r="N178" s="2"/>
      <c r="O178" s="2"/>
      <c r="P178" s="2"/>
    </row>
    <row r="179" spans="1:16" s="11" customFormat="1" ht="25.5" hidden="1" outlineLevel="1">
      <c r="A179" s="8"/>
      <c r="B179" s="8"/>
      <c r="C179" s="20"/>
      <c r="D179" s="17" t="s">
        <v>148</v>
      </c>
      <c r="E179" s="27" t="s">
        <v>149</v>
      </c>
      <c r="F179" s="270">
        <v>1738.2</v>
      </c>
      <c r="G179" s="270"/>
      <c r="H179" s="16"/>
      <c r="I179" s="270">
        <f>SUM(F179:H179)</f>
        <v>1738.2</v>
      </c>
      <c r="J179" s="270"/>
      <c r="K179" s="16"/>
      <c r="L179" s="270">
        <f>SUM(I179:K179)</f>
        <v>1738.2</v>
      </c>
      <c r="M179" s="2"/>
      <c r="N179" s="2"/>
      <c r="O179" s="2"/>
      <c r="P179" s="2"/>
    </row>
    <row r="180" spans="1:16" s="11" customFormat="1" ht="25.5" hidden="1" outlineLevel="1">
      <c r="A180" s="8"/>
      <c r="B180" s="8"/>
      <c r="C180" s="20" t="s">
        <v>783</v>
      </c>
      <c r="D180" s="17"/>
      <c r="E180" s="110" t="s">
        <v>478</v>
      </c>
      <c r="F180" s="272">
        <f aca="true" t="shared" si="77" ref="F180:L180">F181</f>
        <v>3410.4</v>
      </c>
      <c r="G180" s="272">
        <f t="shared" si="77"/>
        <v>0</v>
      </c>
      <c r="H180" s="21">
        <f t="shared" si="77"/>
        <v>0</v>
      </c>
      <c r="I180" s="272">
        <f t="shared" si="77"/>
        <v>3410.4</v>
      </c>
      <c r="J180" s="272">
        <f t="shared" si="77"/>
        <v>0</v>
      </c>
      <c r="K180" s="21">
        <f t="shared" si="77"/>
        <v>0</v>
      </c>
      <c r="L180" s="272">
        <f t="shared" si="77"/>
        <v>3410.4</v>
      </c>
      <c r="M180" s="2"/>
      <c r="N180" s="2"/>
      <c r="O180" s="2"/>
      <c r="P180" s="2"/>
    </row>
    <row r="181" spans="1:16" s="11" customFormat="1" ht="25.5" hidden="1" outlineLevel="1">
      <c r="A181" s="8"/>
      <c r="B181" s="8"/>
      <c r="C181" s="20"/>
      <c r="D181" s="17" t="s">
        <v>148</v>
      </c>
      <c r="E181" s="27" t="s">
        <v>149</v>
      </c>
      <c r="F181" s="270">
        <v>3410.4</v>
      </c>
      <c r="G181" s="270"/>
      <c r="H181" s="16"/>
      <c r="I181" s="270">
        <f>SUM(F181:H181)</f>
        <v>3410.4</v>
      </c>
      <c r="J181" s="270"/>
      <c r="K181" s="16"/>
      <c r="L181" s="270">
        <f>SUM(I181:K181)</f>
        <v>3410.4</v>
      </c>
      <c r="M181" s="2"/>
      <c r="N181" s="2"/>
      <c r="O181" s="2"/>
      <c r="P181" s="2"/>
    </row>
    <row r="182" spans="1:16" s="11" customFormat="1" ht="12.75" hidden="1" outlineLevel="1">
      <c r="A182" s="8"/>
      <c r="B182" s="17" t="s">
        <v>593</v>
      </c>
      <c r="C182" s="17"/>
      <c r="D182" s="17"/>
      <c r="E182" s="27" t="s">
        <v>594</v>
      </c>
      <c r="F182" s="272">
        <f>F183</f>
        <v>5212.8</v>
      </c>
      <c r="G182" s="272">
        <f aca="true" t="shared" si="78" ref="G182:L185">G183</f>
        <v>0</v>
      </c>
      <c r="H182" s="21">
        <f t="shared" si="78"/>
        <v>0</v>
      </c>
      <c r="I182" s="272">
        <f t="shared" si="78"/>
        <v>5212.8</v>
      </c>
      <c r="J182" s="272">
        <f t="shared" si="78"/>
        <v>0</v>
      </c>
      <c r="K182" s="21">
        <f t="shared" si="78"/>
        <v>0</v>
      </c>
      <c r="L182" s="272">
        <f t="shared" si="78"/>
        <v>5212.8</v>
      </c>
      <c r="M182" s="2"/>
      <c r="N182" s="2"/>
      <c r="O182" s="2"/>
      <c r="P182" s="2"/>
    </row>
    <row r="183" spans="1:16" s="11" customFormat="1" ht="25.5" hidden="1" outlineLevel="1">
      <c r="A183" s="8"/>
      <c r="B183" s="8"/>
      <c r="C183" s="7" t="s">
        <v>356</v>
      </c>
      <c r="D183" s="6"/>
      <c r="E183" s="28" t="s">
        <v>146</v>
      </c>
      <c r="F183" s="272">
        <f>F184</f>
        <v>5212.8</v>
      </c>
      <c r="G183" s="272">
        <f t="shared" si="78"/>
        <v>0</v>
      </c>
      <c r="H183" s="21">
        <f t="shared" si="78"/>
        <v>0</v>
      </c>
      <c r="I183" s="272">
        <f t="shared" si="78"/>
        <v>5212.8</v>
      </c>
      <c r="J183" s="272">
        <f t="shared" si="78"/>
        <v>0</v>
      </c>
      <c r="K183" s="21">
        <f t="shared" si="78"/>
        <v>0</v>
      </c>
      <c r="L183" s="272">
        <f t="shared" si="78"/>
        <v>5212.8</v>
      </c>
      <c r="M183" s="2"/>
      <c r="N183" s="2"/>
      <c r="O183" s="2"/>
      <c r="P183" s="2"/>
    </row>
    <row r="184" spans="1:16" s="11" customFormat="1" ht="12.75" hidden="1" outlineLevel="1">
      <c r="A184" s="8"/>
      <c r="B184" s="8"/>
      <c r="C184" s="7" t="s">
        <v>357</v>
      </c>
      <c r="D184" s="6"/>
      <c r="E184" s="28" t="s">
        <v>147</v>
      </c>
      <c r="F184" s="272">
        <f>F185</f>
        <v>5212.8</v>
      </c>
      <c r="G184" s="272">
        <f t="shared" si="78"/>
        <v>0</v>
      </c>
      <c r="H184" s="21">
        <f t="shared" si="78"/>
        <v>0</v>
      </c>
      <c r="I184" s="272">
        <f t="shared" si="78"/>
        <v>5212.8</v>
      </c>
      <c r="J184" s="272">
        <f t="shared" si="78"/>
        <v>0</v>
      </c>
      <c r="K184" s="21">
        <f t="shared" si="78"/>
        <v>0</v>
      </c>
      <c r="L184" s="272">
        <f t="shared" si="78"/>
        <v>5212.8</v>
      </c>
      <c r="M184" s="2"/>
      <c r="N184" s="2"/>
      <c r="O184" s="2"/>
      <c r="P184" s="2"/>
    </row>
    <row r="185" spans="1:16" s="11" customFormat="1" ht="51" hidden="1" outlineLevel="1">
      <c r="A185" s="8"/>
      <c r="B185" s="8"/>
      <c r="C185" s="7" t="s">
        <v>364</v>
      </c>
      <c r="D185" s="17"/>
      <c r="E185" s="27" t="s">
        <v>154</v>
      </c>
      <c r="F185" s="270">
        <f>F186</f>
        <v>5212.8</v>
      </c>
      <c r="G185" s="270">
        <f t="shared" si="78"/>
        <v>0</v>
      </c>
      <c r="H185" s="16">
        <f t="shared" si="78"/>
        <v>0</v>
      </c>
      <c r="I185" s="270">
        <f t="shared" si="78"/>
        <v>5212.8</v>
      </c>
      <c r="J185" s="270">
        <f t="shared" si="78"/>
        <v>0</v>
      </c>
      <c r="K185" s="16">
        <f t="shared" si="78"/>
        <v>0</v>
      </c>
      <c r="L185" s="270">
        <f t="shared" si="78"/>
        <v>5212.8</v>
      </c>
      <c r="M185" s="2"/>
      <c r="N185" s="2"/>
      <c r="O185" s="2"/>
      <c r="P185" s="2"/>
    </row>
    <row r="186" spans="1:16" s="11" customFormat="1" ht="12.75" hidden="1" outlineLevel="1">
      <c r="A186" s="8"/>
      <c r="B186" s="8"/>
      <c r="C186" s="7"/>
      <c r="D186" s="17" t="s">
        <v>152</v>
      </c>
      <c r="E186" s="27" t="s">
        <v>153</v>
      </c>
      <c r="F186" s="270">
        <v>5212.8</v>
      </c>
      <c r="G186" s="270"/>
      <c r="H186" s="16"/>
      <c r="I186" s="270">
        <f>SUM(F186:H186)</f>
        <v>5212.8</v>
      </c>
      <c r="J186" s="270"/>
      <c r="K186" s="16"/>
      <c r="L186" s="270">
        <f>SUM(I186:K186)</f>
        <v>5212.8</v>
      </c>
      <c r="M186" s="2"/>
      <c r="N186" s="2"/>
      <c r="O186" s="2"/>
      <c r="P186" s="2"/>
    </row>
    <row r="187" spans="1:16" s="11" customFormat="1" ht="12.75" collapsed="1">
      <c r="A187" s="22" t="s">
        <v>595</v>
      </c>
      <c r="B187" s="20"/>
      <c r="C187" s="88"/>
      <c r="D187" s="22"/>
      <c r="E187" s="109" t="s">
        <v>838</v>
      </c>
      <c r="F187" s="86">
        <f aca="true" t="shared" si="79" ref="F187:L187">F188+F293+F306+F403+F439+F446</f>
        <v>78363.2</v>
      </c>
      <c r="G187" s="267">
        <f t="shared" si="79"/>
        <v>736.19787</v>
      </c>
      <c r="H187" s="86">
        <f t="shared" si="79"/>
        <v>0</v>
      </c>
      <c r="I187" s="267">
        <f t="shared" si="79"/>
        <v>79099.39787</v>
      </c>
      <c r="J187" s="267">
        <f t="shared" si="79"/>
        <v>1767.31756</v>
      </c>
      <c r="K187" s="86">
        <f t="shared" si="79"/>
        <v>0</v>
      </c>
      <c r="L187" s="267">
        <f t="shared" si="79"/>
        <v>80866.71543</v>
      </c>
      <c r="M187" s="118" t="s">
        <v>468</v>
      </c>
      <c r="N187" s="118">
        <f>F193+F204+F229+F231+F236+F252+F257+F262+F268+F270+F279+F291+F298+F302+F304+F333+F335+F341+F354+F360+F374+F379+F384+F388+F392+F401+F415+F426+F432+F437+F444+F451+F462</f>
        <v>47071</v>
      </c>
      <c r="O187" s="2"/>
      <c r="P187" s="2"/>
    </row>
    <row r="188" spans="1:16" s="11" customFormat="1" ht="12.75">
      <c r="A188" s="22"/>
      <c r="B188" s="20" t="s">
        <v>573</v>
      </c>
      <c r="C188" s="6"/>
      <c r="D188" s="7"/>
      <c r="E188" s="28" t="s">
        <v>574</v>
      </c>
      <c r="F188" s="272">
        <f aca="true" t="shared" si="80" ref="F188:L188">F195+F248+F189+F242</f>
        <v>34173.4</v>
      </c>
      <c r="G188" s="272">
        <f t="shared" si="80"/>
        <v>0</v>
      </c>
      <c r="H188" s="21">
        <f t="shared" si="80"/>
        <v>0</v>
      </c>
      <c r="I188" s="21">
        <f t="shared" si="80"/>
        <v>34173.4</v>
      </c>
      <c r="J188" s="272">
        <f t="shared" si="80"/>
        <v>50.317560000000014</v>
      </c>
      <c r="K188" s="21">
        <f t="shared" si="80"/>
        <v>0</v>
      </c>
      <c r="L188" s="272">
        <f t="shared" si="80"/>
        <v>34223.71756</v>
      </c>
      <c r="M188" s="121" t="s">
        <v>346</v>
      </c>
      <c r="N188" s="121">
        <f>F199+F207+F212+F215+F219+F224+F264+F324+F346+F408+F459+F464+F240+F246+F289+F457+F283</f>
        <v>31292.199999999997</v>
      </c>
      <c r="O188" s="2"/>
      <c r="P188" s="2"/>
    </row>
    <row r="189" spans="1:16" s="11" customFormat="1" ht="38.25" hidden="1" outlineLevel="1">
      <c r="A189" s="22"/>
      <c r="B189" s="7" t="s">
        <v>596</v>
      </c>
      <c r="C189" s="6"/>
      <c r="D189" s="7"/>
      <c r="E189" s="28" t="s">
        <v>597</v>
      </c>
      <c r="F189" s="272">
        <f>F190</f>
        <v>1225</v>
      </c>
      <c r="G189" s="272">
        <f aca="true" t="shared" si="81" ref="G189:L193">G190</f>
        <v>0</v>
      </c>
      <c r="H189" s="21">
        <f t="shared" si="81"/>
        <v>0</v>
      </c>
      <c r="I189" s="272">
        <f t="shared" si="81"/>
        <v>1225</v>
      </c>
      <c r="J189" s="272">
        <f t="shared" si="81"/>
        <v>0</v>
      </c>
      <c r="K189" s="21">
        <f t="shared" si="81"/>
        <v>0</v>
      </c>
      <c r="L189" s="272">
        <f t="shared" si="81"/>
        <v>1225</v>
      </c>
      <c r="M189" s="2"/>
      <c r="N189" s="2"/>
      <c r="O189" s="2"/>
      <c r="P189" s="2"/>
    </row>
    <row r="190" spans="1:16" s="11" customFormat="1" ht="25.5" hidden="1" outlineLevel="1">
      <c r="A190" s="22"/>
      <c r="B190" s="20"/>
      <c r="C190" s="20" t="s">
        <v>131</v>
      </c>
      <c r="D190" s="8"/>
      <c r="E190" s="110" t="s">
        <v>130</v>
      </c>
      <c r="F190" s="272">
        <f>F191</f>
        <v>1225</v>
      </c>
      <c r="G190" s="272">
        <f t="shared" si="81"/>
        <v>0</v>
      </c>
      <c r="H190" s="21">
        <f t="shared" si="81"/>
        <v>0</v>
      </c>
      <c r="I190" s="272">
        <f t="shared" si="81"/>
        <v>1225</v>
      </c>
      <c r="J190" s="272">
        <f t="shared" si="81"/>
        <v>0</v>
      </c>
      <c r="K190" s="21">
        <f t="shared" si="81"/>
        <v>0</v>
      </c>
      <c r="L190" s="272">
        <f t="shared" si="81"/>
        <v>1225</v>
      </c>
      <c r="M190" s="2"/>
      <c r="N190" s="2"/>
      <c r="O190" s="2"/>
      <c r="P190" s="2"/>
    </row>
    <row r="191" spans="1:16" s="11" customFormat="1" ht="25.5" hidden="1" outlineLevel="1">
      <c r="A191" s="22"/>
      <c r="B191" s="20"/>
      <c r="C191" s="20" t="s">
        <v>132</v>
      </c>
      <c r="D191" s="17"/>
      <c r="E191" s="27" t="s">
        <v>133</v>
      </c>
      <c r="F191" s="272">
        <f>F192</f>
        <v>1225</v>
      </c>
      <c r="G191" s="272">
        <f t="shared" si="81"/>
        <v>0</v>
      </c>
      <c r="H191" s="21">
        <f t="shared" si="81"/>
        <v>0</v>
      </c>
      <c r="I191" s="272">
        <f t="shared" si="81"/>
        <v>1225</v>
      </c>
      <c r="J191" s="272">
        <f t="shared" si="81"/>
        <v>0</v>
      </c>
      <c r="K191" s="21">
        <f t="shared" si="81"/>
        <v>0</v>
      </c>
      <c r="L191" s="272">
        <f t="shared" si="81"/>
        <v>1225</v>
      </c>
      <c r="M191" s="2"/>
      <c r="N191" s="2"/>
      <c r="O191" s="2"/>
      <c r="P191" s="2"/>
    </row>
    <row r="192" spans="1:16" s="11" customFormat="1" ht="25.5" hidden="1" outlineLevel="1">
      <c r="A192" s="22"/>
      <c r="B192" s="20"/>
      <c r="C192" s="7" t="s">
        <v>518</v>
      </c>
      <c r="D192" s="7"/>
      <c r="E192" s="28" t="s">
        <v>534</v>
      </c>
      <c r="F192" s="272">
        <f>F193</f>
        <v>1225</v>
      </c>
      <c r="G192" s="272">
        <f t="shared" si="81"/>
        <v>0</v>
      </c>
      <c r="H192" s="21">
        <f t="shared" si="81"/>
        <v>0</v>
      </c>
      <c r="I192" s="272">
        <f t="shared" si="81"/>
        <v>1225</v>
      </c>
      <c r="J192" s="272">
        <f t="shared" si="81"/>
        <v>0</v>
      </c>
      <c r="K192" s="21">
        <f t="shared" si="81"/>
        <v>0</v>
      </c>
      <c r="L192" s="272">
        <f t="shared" si="81"/>
        <v>1225</v>
      </c>
      <c r="M192" s="2"/>
      <c r="N192" s="2"/>
      <c r="O192" s="2"/>
      <c r="P192" s="2"/>
    </row>
    <row r="193" spans="1:16" s="11" customFormat="1" ht="12.75" hidden="1" outlineLevel="1">
      <c r="A193" s="22"/>
      <c r="B193" s="20"/>
      <c r="C193" s="7" t="s">
        <v>513</v>
      </c>
      <c r="D193" s="20"/>
      <c r="E193" s="28" t="s">
        <v>535</v>
      </c>
      <c r="F193" s="270">
        <f>F194</f>
        <v>1225</v>
      </c>
      <c r="G193" s="270">
        <f t="shared" si="81"/>
        <v>0</v>
      </c>
      <c r="H193" s="16">
        <f t="shared" si="81"/>
        <v>0</v>
      </c>
      <c r="I193" s="270">
        <f t="shared" si="81"/>
        <v>1225</v>
      </c>
      <c r="J193" s="270">
        <f t="shared" si="81"/>
        <v>0</v>
      </c>
      <c r="K193" s="16">
        <f t="shared" si="81"/>
        <v>0</v>
      </c>
      <c r="L193" s="270">
        <f t="shared" si="81"/>
        <v>1225</v>
      </c>
      <c r="M193" s="2"/>
      <c r="N193" s="2"/>
      <c r="O193" s="2"/>
      <c r="P193" s="2"/>
    </row>
    <row r="194" spans="1:16" s="11" customFormat="1" ht="63.75" hidden="1" outlineLevel="1">
      <c r="A194" s="22"/>
      <c r="B194" s="20"/>
      <c r="C194" s="6"/>
      <c r="D194" s="17" t="s">
        <v>340</v>
      </c>
      <c r="E194" s="27" t="s">
        <v>341</v>
      </c>
      <c r="F194" s="270">
        <f>1197+28</f>
        <v>1225</v>
      </c>
      <c r="G194" s="270"/>
      <c r="H194" s="16"/>
      <c r="I194" s="270">
        <f>SUM(F194:H194)</f>
        <v>1225</v>
      </c>
      <c r="J194" s="270"/>
      <c r="K194" s="16"/>
      <c r="L194" s="270">
        <f>SUM(I194:K194)</f>
        <v>1225</v>
      </c>
      <c r="M194" s="2"/>
      <c r="N194" s="2"/>
      <c r="O194" s="2"/>
      <c r="P194" s="2"/>
    </row>
    <row r="195" spans="1:16" s="11" customFormat="1" ht="51" collapsed="1">
      <c r="A195" s="22"/>
      <c r="B195" s="20" t="s">
        <v>598</v>
      </c>
      <c r="C195" s="6"/>
      <c r="D195" s="7"/>
      <c r="E195" s="28" t="s">
        <v>861</v>
      </c>
      <c r="F195" s="272">
        <f aca="true" t="shared" si="82" ref="F195:L195">F209+F233+F201+F196+F226+F221</f>
        <v>23449.300000000003</v>
      </c>
      <c r="G195" s="272">
        <f t="shared" si="82"/>
        <v>0</v>
      </c>
      <c r="H195" s="21">
        <f t="shared" si="82"/>
        <v>0</v>
      </c>
      <c r="I195" s="21">
        <f t="shared" si="82"/>
        <v>23449.300000000003</v>
      </c>
      <c r="J195" s="21">
        <f t="shared" si="82"/>
        <v>-315.95</v>
      </c>
      <c r="K195" s="21">
        <f t="shared" si="82"/>
        <v>0</v>
      </c>
      <c r="L195" s="21">
        <f t="shared" si="82"/>
        <v>23133.350000000002</v>
      </c>
      <c r="M195" s="2"/>
      <c r="N195" s="2"/>
      <c r="O195" s="2"/>
      <c r="P195" s="2"/>
    </row>
    <row r="196" spans="1:16" s="11" customFormat="1" ht="25.5" hidden="1" outlineLevel="1">
      <c r="A196" s="22"/>
      <c r="B196" s="20"/>
      <c r="C196" s="7" t="s">
        <v>764</v>
      </c>
      <c r="D196" s="17"/>
      <c r="E196" s="27" t="s">
        <v>469</v>
      </c>
      <c r="F196" s="272">
        <f>F197</f>
        <v>0.4</v>
      </c>
      <c r="G196" s="272">
        <f aca="true" t="shared" si="83" ref="G196:L199">G197</f>
        <v>0</v>
      </c>
      <c r="H196" s="21">
        <f t="shared" si="83"/>
        <v>0</v>
      </c>
      <c r="I196" s="272">
        <f t="shared" si="83"/>
        <v>0.4</v>
      </c>
      <c r="J196" s="272">
        <f t="shared" si="83"/>
        <v>0</v>
      </c>
      <c r="K196" s="21">
        <f t="shared" si="83"/>
        <v>0</v>
      </c>
      <c r="L196" s="272">
        <f t="shared" si="83"/>
        <v>0.4</v>
      </c>
      <c r="M196" s="2"/>
      <c r="N196" s="2"/>
      <c r="O196" s="2"/>
      <c r="P196" s="2"/>
    </row>
    <row r="197" spans="1:16" s="11" customFormat="1" ht="38.25" hidden="1" outlineLevel="1">
      <c r="A197" s="22"/>
      <c r="B197" s="20"/>
      <c r="C197" s="7" t="s">
        <v>765</v>
      </c>
      <c r="D197" s="17"/>
      <c r="E197" s="27" t="s">
        <v>470</v>
      </c>
      <c r="F197" s="272">
        <f>F198</f>
        <v>0.4</v>
      </c>
      <c r="G197" s="272">
        <f t="shared" si="83"/>
        <v>0</v>
      </c>
      <c r="H197" s="21">
        <f t="shared" si="83"/>
        <v>0</v>
      </c>
      <c r="I197" s="272">
        <f t="shared" si="83"/>
        <v>0.4</v>
      </c>
      <c r="J197" s="272">
        <f t="shared" si="83"/>
        <v>0</v>
      </c>
      <c r="K197" s="21">
        <f t="shared" si="83"/>
        <v>0</v>
      </c>
      <c r="L197" s="272">
        <f t="shared" si="83"/>
        <v>0.4</v>
      </c>
      <c r="M197" s="2"/>
      <c r="N197" s="2"/>
      <c r="O197" s="2"/>
      <c r="P197" s="2"/>
    </row>
    <row r="198" spans="1:16" s="11" customFormat="1" ht="25.5" hidden="1" outlineLevel="1">
      <c r="A198" s="22"/>
      <c r="B198" s="20"/>
      <c r="C198" s="7" t="s">
        <v>776</v>
      </c>
      <c r="D198" s="17"/>
      <c r="E198" s="27" t="s">
        <v>773</v>
      </c>
      <c r="F198" s="272">
        <f>F199</f>
        <v>0.4</v>
      </c>
      <c r="G198" s="272">
        <f t="shared" si="83"/>
        <v>0</v>
      </c>
      <c r="H198" s="21">
        <f t="shared" si="83"/>
        <v>0</v>
      </c>
      <c r="I198" s="272">
        <f t="shared" si="83"/>
        <v>0.4</v>
      </c>
      <c r="J198" s="272">
        <f t="shared" si="83"/>
        <v>0</v>
      </c>
      <c r="K198" s="21">
        <f t="shared" si="83"/>
        <v>0</v>
      </c>
      <c r="L198" s="272">
        <f t="shared" si="83"/>
        <v>0.4</v>
      </c>
      <c r="M198" s="2"/>
      <c r="N198" s="2"/>
      <c r="O198" s="2"/>
      <c r="P198" s="2"/>
    </row>
    <row r="199" spans="1:16" s="11" customFormat="1" ht="63.75" hidden="1" outlineLevel="1">
      <c r="A199" s="22"/>
      <c r="B199" s="20"/>
      <c r="C199" s="20" t="s">
        <v>7</v>
      </c>
      <c r="D199" s="17"/>
      <c r="E199" s="110" t="s">
        <v>475</v>
      </c>
      <c r="F199" s="270">
        <f>F200</f>
        <v>0.4</v>
      </c>
      <c r="G199" s="270">
        <f t="shared" si="83"/>
        <v>0</v>
      </c>
      <c r="H199" s="16">
        <f t="shared" si="83"/>
        <v>0</v>
      </c>
      <c r="I199" s="270">
        <f t="shared" si="83"/>
        <v>0.4</v>
      </c>
      <c r="J199" s="270">
        <f t="shared" si="83"/>
        <v>0</v>
      </c>
      <c r="K199" s="16">
        <f t="shared" si="83"/>
        <v>0</v>
      </c>
      <c r="L199" s="270">
        <f t="shared" si="83"/>
        <v>0.4</v>
      </c>
      <c r="M199" s="2"/>
      <c r="N199" s="2"/>
      <c r="O199" s="2"/>
      <c r="P199" s="2"/>
    </row>
    <row r="200" spans="1:16" s="11" customFormat="1" ht="25.5" hidden="1" outlineLevel="1">
      <c r="A200" s="22"/>
      <c r="B200" s="20"/>
      <c r="C200" s="7"/>
      <c r="D200" s="17" t="s">
        <v>150</v>
      </c>
      <c r="E200" s="27" t="s">
        <v>151</v>
      </c>
      <c r="F200" s="270">
        <v>0.4</v>
      </c>
      <c r="G200" s="270"/>
      <c r="H200" s="16"/>
      <c r="I200" s="270">
        <f>SUM(F200:H200)</f>
        <v>0.4</v>
      </c>
      <c r="J200" s="270"/>
      <c r="K200" s="16"/>
      <c r="L200" s="270">
        <f>SUM(I200:K200)</f>
        <v>0.4</v>
      </c>
      <c r="M200" s="2"/>
      <c r="N200" s="2"/>
      <c r="O200" s="2"/>
      <c r="P200" s="2"/>
    </row>
    <row r="201" spans="1:16" s="11" customFormat="1" ht="25.5" hidden="1" outlineLevel="1">
      <c r="A201" s="22"/>
      <c r="B201" s="20"/>
      <c r="C201" s="7" t="s">
        <v>785</v>
      </c>
      <c r="D201" s="6"/>
      <c r="E201" s="28" t="s">
        <v>479</v>
      </c>
      <c r="F201" s="272">
        <f aca="true" t="shared" si="84" ref="F201:L201">F202</f>
        <v>3145.8</v>
      </c>
      <c r="G201" s="272">
        <f t="shared" si="84"/>
        <v>0</v>
      </c>
      <c r="H201" s="21">
        <f t="shared" si="84"/>
        <v>0</v>
      </c>
      <c r="I201" s="272">
        <f t="shared" si="84"/>
        <v>3145.8</v>
      </c>
      <c r="J201" s="272">
        <f t="shared" si="84"/>
        <v>0</v>
      </c>
      <c r="K201" s="21">
        <f t="shared" si="84"/>
        <v>0</v>
      </c>
      <c r="L201" s="272">
        <f t="shared" si="84"/>
        <v>3145.8</v>
      </c>
      <c r="M201" s="2"/>
      <c r="N201" s="2"/>
      <c r="O201" s="2"/>
      <c r="P201" s="2"/>
    </row>
    <row r="202" spans="1:16" s="11" customFormat="1" ht="25.5" hidden="1" outlineLevel="1">
      <c r="A202" s="22"/>
      <c r="B202" s="20"/>
      <c r="C202" s="7" t="s">
        <v>430</v>
      </c>
      <c r="D202" s="17"/>
      <c r="E202" s="28" t="s">
        <v>703</v>
      </c>
      <c r="F202" s="272">
        <f aca="true" t="shared" si="85" ref="F202:L202">F204+F207</f>
        <v>3145.8</v>
      </c>
      <c r="G202" s="272">
        <f t="shared" si="85"/>
        <v>0</v>
      </c>
      <c r="H202" s="21">
        <f t="shared" si="85"/>
        <v>0</v>
      </c>
      <c r="I202" s="272">
        <f t="shared" si="85"/>
        <v>3145.8</v>
      </c>
      <c r="J202" s="272">
        <f t="shared" si="85"/>
        <v>0</v>
      </c>
      <c r="K202" s="21">
        <f t="shared" si="85"/>
        <v>0</v>
      </c>
      <c r="L202" s="272">
        <f t="shared" si="85"/>
        <v>3145.8</v>
      </c>
      <c r="M202" s="2"/>
      <c r="N202" s="2"/>
      <c r="O202" s="2"/>
      <c r="P202" s="2"/>
    </row>
    <row r="203" spans="1:16" s="11" customFormat="1" ht="38.25" hidden="1" outlineLevel="1">
      <c r="A203" s="22"/>
      <c r="B203" s="20"/>
      <c r="C203" s="7" t="s">
        <v>431</v>
      </c>
      <c r="D203" s="17"/>
      <c r="E203" s="28" t="s">
        <v>225</v>
      </c>
      <c r="F203" s="272">
        <f aca="true" t="shared" si="86" ref="F203:L203">F204+F207</f>
        <v>3145.8</v>
      </c>
      <c r="G203" s="272">
        <f t="shared" si="86"/>
        <v>0</v>
      </c>
      <c r="H203" s="21">
        <f t="shared" si="86"/>
        <v>0</v>
      </c>
      <c r="I203" s="272">
        <f t="shared" si="86"/>
        <v>3145.8</v>
      </c>
      <c r="J203" s="272">
        <f t="shared" si="86"/>
        <v>0</v>
      </c>
      <c r="K203" s="21">
        <f t="shared" si="86"/>
        <v>0</v>
      </c>
      <c r="L203" s="272">
        <f t="shared" si="86"/>
        <v>3145.8</v>
      </c>
      <c r="M203" s="2"/>
      <c r="N203" s="2"/>
      <c r="O203" s="2"/>
      <c r="P203" s="2"/>
    </row>
    <row r="204" spans="1:16" s="11" customFormat="1" ht="25.5" hidden="1" outlineLevel="1">
      <c r="A204" s="22"/>
      <c r="B204" s="20"/>
      <c r="C204" s="7" t="s">
        <v>256</v>
      </c>
      <c r="D204" s="17"/>
      <c r="E204" s="28" t="s">
        <v>704</v>
      </c>
      <c r="F204" s="270">
        <f aca="true" t="shared" si="87" ref="F204:L204">SUM(F205:F206)</f>
        <v>2728</v>
      </c>
      <c r="G204" s="270">
        <f t="shared" si="87"/>
        <v>0</v>
      </c>
      <c r="H204" s="16">
        <f t="shared" si="87"/>
        <v>0</v>
      </c>
      <c r="I204" s="270">
        <f t="shared" si="87"/>
        <v>2728</v>
      </c>
      <c r="J204" s="270">
        <f t="shared" si="87"/>
        <v>0</v>
      </c>
      <c r="K204" s="16">
        <f t="shared" si="87"/>
        <v>0</v>
      </c>
      <c r="L204" s="270">
        <f t="shared" si="87"/>
        <v>2728</v>
      </c>
      <c r="M204" s="2"/>
      <c r="N204" s="2"/>
      <c r="O204" s="2"/>
      <c r="P204" s="2"/>
    </row>
    <row r="205" spans="1:16" s="11" customFormat="1" ht="63.75" hidden="1" outlineLevel="1">
      <c r="A205" s="22"/>
      <c r="B205" s="20"/>
      <c r="C205" s="7"/>
      <c r="D205" s="17" t="s">
        <v>340</v>
      </c>
      <c r="E205" s="27" t="s">
        <v>341</v>
      </c>
      <c r="F205" s="270">
        <v>2448</v>
      </c>
      <c r="G205" s="270"/>
      <c r="H205" s="16"/>
      <c r="I205" s="270">
        <f>SUM(F205:H205)</f>
        <v>2448</v>
      </c>
      <c r="J205" s="270"/>
      <c r="K205" s="16"/>
      <c r="L205" s="270">
        <f>SUM(I205:K205)</f>
        <v>2448</v>
      </c>
      <c r="M205" s="2"/>
      <c r="N205" s="2"/>
      <c r="O205" s="2"/>
      <c r="P205" s="2"/>
    </row>
    <row r="206" spans="1:16" s="11" customFormat="1" ht="25.5" hidden="1" outlineLevel="1">
      <c r="A206" s="22"/>
      <c r="B206" s="20"/>
      <c r="C206" s="7"/>
      <c r="D206" s="17" t="s">
        <v>150</v>
      </c>
      <c r="E206" s="27" t="s">
        <v>151</v>
      </c>
      <c r="F206" s="270">
        <v>280</v>
      </c>
      <c r="G206" s="270"/>
      <c r="H206" s="16"/>
      <c r="I206" s="270">
        <f>SUM(F206:H206)</f>
        <v>280</v>
      </c>
      <c r="J206" s="270"/>
      <c r="K206" s="16"/>
      <c r="L206" s="270">
        <f>SUM(I206:K206)</f>
        <v>280</v>
      </c>
      <c r="M206" s="2"/>
      <c r="N206" s="2"/>
      <c r="O206" s="2"/>
      <c r="P206" s="2"/>
    </row>
    <row r="207" spans="1:16" s="11" customFormat="1" ht="38.25" hidden="1" outlineLevel="1">
      <c r="A207" s="22"/>
      <c r="B207" s="20"/>
      <c r="C207" s="20" t="s">
        <v>432</v>
      </c>
      <c r="D207" s="17"/>
      <c r="E207" s="110" t="s">
        <v>705</v>
      </c>
      <c r="F207" s="272">
        <f aca="true" t="shared" si="88" ref="F207:L207">F208</f>
        <v>417.8</v>
      </c>
      <c r="G207" s="272">
        <f t="shared" si="88"/>
        <v>0</v>
      </c>
      <c r="H207" s="21">
        <f t="shared" si="88"/>
        <v>0</v>
      </c>
      <c r="I207" s="272">
        <f t="shared" si="88"/>
        <v>417.8</v>
      </c>
      <c r="J207" s="272">
        <f t="shared" si="88"/>
        <v>0</v>
      </c>
      <c r="K207" s="21">
        <f t="shared" si="88"/>
        <v>0</v>
      </c>
      <c r="L207" s="272">
        <f t="shared" si="88"/>
        <v>417.8</v>
      </c>
      <c r="M207" s="2"/>
      <c r="N207" s="2"/>
      <c r="O207" s="2"/>
      <c r="P207" s="2"/>
    </row>
    <row r="208" spans="1:16" s="11" customFormat="1" ht="25.5" hidden="1" outlineLevel="1">
      <c r="A208" s="22"/>
      <c r="B208" s="20"/>
      <c r="C208" s="7"/>
      <c r="D208" s="17" t="s">
        <v>150</v>
      </c>
      <c r="E208" s="27" t="s">
        <v>151</v>
      </c>
      <c r="F208" s="270">
        <v>417.8</v>
      </c>
      <c r="G208" s="270"/>
      <c r="H208" s="16"/>
      <c r="I208" s="270">
        <f>SUM(F208:H208)</f>
        <v>417.8</v>
      </c>
      <c r="J208" s="270"/>
      <c r="K208" s="16"/>
      <c r="L208" s="270">
        <f>SUM(I208:K208)</f>
        <v>417.8</v>
      </c>
      <c r="M208" s="2"/>
      <c r="N208" s="2"/>
      <c r="O208" s="2"/>
      <c r="P208" s="2"/>
    </row>
    <row r="209" spans="1:16" s="11" customFormat="1" ht="38.25" hidden="1" outlineLevel="1">
      <c r="A209" s="22"/>
      <c r="B209" s="20"/>
      <c r="C209" s="7" t="s">
        <v>138</v>
      </c>
      <c r="D209" s="17"/>
      <c r="E209" s="27" t="s">
        <v>289</v>
      </c>
      <c r="F209" s="272">
        <f aca="true" t="shared" si="89" ref="F209:L209">F210+F217</f>
        <v>1416</v>
      </c>
      <c r="G209" s="272">
        <f t="shared" si="89"/>
        <v>0</v>
      </c>
      <c r="H209" s="21">
        <f t="shared" si="89"/>
        <v>0</v>
      </c>
      <c r="I209" s="272">
        <f t="shared" si="89"/>
        <v>1416</v>
      </c>
      <c r="J209" s="272">
        <f t="shared" si="89"/>
        <v>0</v>
      </c>
      <c r="K209" s="21">
        <f t="shared" si="89"/>
        <v>0</v>
      </c>
      <c r="L209" s="272">
        <f t="shared" si="89"/>
        <v>1416</v>
      </c>
      <c r="M209" s="2"/>
      <c r="N209" s="2"/>
      <c r="O209" s="2"/>
      <c r="P209" s="2"/>
    </row>
    <row r="210" spans="1:16" s="11" customFormat="1" ht="25.5" hidden="1" outlineLevel="1">
      <c r="A210" s="22"/>
      <c r="B210" s="20"/>
      <c r="C210" s="7" t="s">
        <v>139</v>
      </c>
      <c r="D210" s="17"/>
      <c r="E210" s="27" t="s">
        <v>290</v>
      </c>
      <c r="F210" s="272">
        <f aca="true" t="shared" si="90" ref="F210:L210">F212+F215</f>
        <v>1416</v>
      </c>
      <c r="G210" s="272">
        <f t="shared" si="90"/>
        <v>0</v>
      </c>
      <c r="H210" s="21">
        <f t="shared" si="90"/>
        <v>0</v>
      </c>
      <c r="I210" s="272">
        <f t="shared" si="90"/>
        <v>1416</v>
      </c>
      <c r="J210" s="272">
        <f t="shared" si="90"/>
        <v>0</v>
      </c>
      <c r="K210" s="21">
        <f t="shared" si="90"/>
        <v>0</v>
      </c>
      <c r="L210" s="272">
        <f t="shared" si="90"/>
        <v>1416</v>
      </c>
      <c r="M210" s="2"/>
      <c r="N210" s="2"/>
      <c r="O210" s="2"/>
      <c r="P210" s="2"/>
    </row>
    <row r="211" spans="1:16" s="11" customFormat="1" ht="25.5" hidden="1" outlineLevel="1">
      <c r="A211" s="22"/>
      <c r="B211" s="20"/>
      <c r="C211" s="7" t="s">
        <v>140</v>
      </c>
      <c r="D211" s="17"/>
      <c r="E211" s="27" t="s">
        <v>15</v>
      </c>
      <c r="F211" s="272">
        <f aca="true" t="shared" si="91" ref="F211:L211">F212+F215</f>
        <v>1416</v>
      </c>
      <c r="G211" s="272">
        <f t="shared" si="91"/>
        <v>0</v>
      </c>
      <c r="H211" s="21">
        <f t="shared" si="91"/>
        <v>0</v>
      </c>
      <c r="I211" s="272">
        <f t="shared" si="91"/>
        <v>1416</v>
      </c>
      <c r="J211" s="272">
        <f t="shared" si="91"/>
        <v>0</v>
      </c>
      <c r="K211" s="21">
        <f t="shared" si="91"/>
        <v>0</v>
      </c>
      <c r="L211" s="272">
        <f t="shared" si="91"/>
        <v>1416</v>
      </c>
      <c r="M211" s="2"/>
      <c r="N211" s="2"/>
      <c r="O211" s="2"/>
      <c r="P211" s="2"/>
    </row>
    <row r="212" spans="1:16" s="11" customFormat="1" ht="25.5" hidden="1" outlineLevel="1">
      <c r="A212" s="22"/>
      <c r="B212" s="20"/>
      <c r="C212" s="7" t="s">
        <v>488</v>
      </c>
      <c r="D212" s="17"/>
      <c r="E212" s="27" t="s">
        <v>292</v>
      </c>
      <c r="F212" s="270">
        <f aca="true" t="shared" si="92" ref="F212:L212">SUM(F213:F214)</f>
        <v>1411.6</v>
      </c>
      <c r="G212" s="270">
        <f t="shared" si="92"/>
        <v>0</v>
      </c>
      <c r="H212" s="16">
        <f t="shared" si="92"/>
        <v>0</v>
      </c>
      <c r="I212" s="270">
        <f t="shared" si="92"/>
        <v>1411.6</v>
      </c>
      <c r="J212" s="270">
        <f t="shared" si="92"/>
        <v>0</v>
      </c>
      <c r="K212" s="16">
        <f t="shared" si="92"/>
        <v>0</v>
      </c>
      <c r="L212" s="270">
        <f t="shared" si="92"/>
        <v>1411.6</v>
      </c>
      <c r="M212" s="103"/>
      <c r="N212" s="2"/>
      <c r="O212" s="2"/>
      <c r="P212" s="2"/>
    </row>
    <row r="213" spans="1:16" s="11" customFormat="1" ht="63.75" hidden="1" outlineLevel="1">
      <c r="A213" s="22"/>
      <c r="B213" s="20"/>
      <c r="C213" s="7"/>
      <c r="D213" s="17" t="s">
        <v>340</v>
      </c>
      <c r="E213" s="27" t="s">
        <v>341</v>
      </c>
      <c r="F213" s="270">
        <v>1211.6</v>
      </c>
      <c r="G213" s="270"/>
      <c r="H213" s="16"/>
      <c r="I213" s="270">
        <f>SUM(F213:H213)</f>
        <v>1211.6</v>
      </c>
      <c r="J213" s="270"/>
      <c r="K213" s="16"/>
      <c r="L213" s="270">
        <f>SUM(I213:K213)</f>
        <v>1211.6</v>
      </c>
      <c r="M213" s="2"/>
      <c r="N213" s="2"/>
      <c r="O213" s="2"/>
      <c r="P213" s="2"/>
    </row>
    <row r="214" spans="1:16" s="11" customFormat="1" ht="25.5" hidden="1" outlineLevel="1">
      <c r="A214" s="22"/>
      <c r="B214" s="20"/>
      <c r="C214" s="7"/>
      <c r="D214" s="17" t="s">
        <v>150</v>
      </c>
      <c r="E214" s="27" t="s">
        <v>151</v>
      </c>
      <c r="F214" s="270">
        <v>200</v>
      </c>
      <c r="G214" s="270"/>
      <c r="H214" s="16"/>
      <c r="I214" s="270">
        <f>SUM(F214:H214)</f>
        <v>200</v>
      </c>
      <c r="J214" s="270"/>
      <c r="K214" s="16"/>
      <c r="L214" s="270">
        <f>SUM(I214:K214)</f>
        <v>200</v>
      </c>
      <c r="M214" s="2"/>
      <c r="N214" s="2"/>
      <c r="O214" s="2"/>
      <c r="P214" s="2"/>
    </row>
    <row r="215" spans="1:16" s="11" customFormat="1" ht="25.5" hidden="1" outlineLevel="1">
      <c r="A215" s="22"/>
      <c r="B215" s="20"/>
      <c r="C215" s="20" t="s">
        <v>489</v>
      </c>
      <c r="D215" s="17"/>
      <c r="E215" s="110" t="s">
        <v>293</v>
      </c>
      <c r="F215" s="272">
        <f aca="true" t="shared" si="93" ref="F215:L215">F216</f>
        <v>4.4</v>
      </c>
      <c r="G215" s="272">
        <f t="shared" si="93"/>
        <v>0</v>
      </c>
      <c r="H215" s="21">
        <f t="shared" si="93"/>
        <v>0</v>
      </c>
      <c r="I215" s="272">
        <f t="shared" si="93"/>
        <v>4.4</v>
      </c>
      <c r="J215" s="272">
        <f t="shared" si="93"/>
        <v>0</v>
      </c>
      <c r="K215" s="21">
        <f t="shared" si="93"/>
        <v>0</v>
      </c>
      <c r="L215" s="272">
        <f t="shared" si="93"/>
        <v>4.4</v>
      </c>
      <c r="M215" s="2"/>
      <c r="N215" s="2"/>
      <c r="O215" s="2"/>
      <c r="P215" s="2"/>
    </row>
    <row r="216" spans="1:16" s="11" customFormat="1" ht="25.5" hidden="1" outlineLevel="1">
      <c r="A216" s="22"/>
      <c r="B216" s="20"/>
      <c r="C216" s="20"/>
      <c r="D216" s="17" t="s">
        <v>150</v>
      </c>
      <c r="E216" s="27" t="s">
        <v>151</v>
      </c>
      <c r="F216" s="270">
        <v>4.4</v>
      </c>
      <c r="G216" s="270"/>
      <c r="H216" s="16"/>
      <c r="I216" s="270">
        <f>SUM(F216:H216)</f>
        <v>4.4</v>
      </c>
      <c r="J216" s="270"/>
      <c r="K216" s="16"/>
      <c r="L216" s="270">
        <f>SUM(I216:K216)</f>
        <v>4.4</v>
      </c>
      <c r="M216" s="2"/>
      <c r="N216" s="2"/>
      <c r="O216" s="2"/>
      <c r="P216" s="2"/>
    </row>
    <row r="217" spans="1:16" s="11" customFormat="1" ht="38.25" hidden="1" outlineLevel="1">
      <c r="A217" s="22"/>
      <c r="B217" s="20"/>
      <c r="C217" s="7" t="s">
        <v>47</v>
      </c>
      <c r="D217" s="17"/>
      <c r="E217" s="27" t="s">
        <v>48</v>
      </c>
      <c r="F217" s="270">
        <f>F218</f>
        <v>0</v>
      </c>
      <c r="G217" s="270">
        <f aca="true" t="shared" si="94" ref="G217:L219">G218</f>
        <v>0</v>
      </c>
      <c r="H217" s="16">
        <f t="shared" si="94"/>
        <v>0</v>
      </c>
      <c r="I217" s="270">
        <f t="shared" si="94"/>
        <v>0</v>
      </c>
      <c r="J217" s="270">
        <f t="shared" si="94"/>
        <v>0</v>
      </c>
      <c r="K217" s="16">
        <f t="shared" si="94"/>
        <v>0</v>
      </c>
      <c r="L217" s="270">
        <f t="shared" si="94"/>
        <v>0</v>
      </c>
      <c r="M217" s="2"/>
      <c r="N217" s="2"/>
      <c r="O217" s="2"/>
      <c r="P217" s="2"/>
    </row>
    <row r="218" spans="1:16" s="11" customFormat="1" ht="63.75" hidden="1" outlineLevel="1">
      <c r="A218" s="22"/>
      <c r="B218" s="20"/>
      <c r="C218" s="7" t="s">
        <v>49</v>
      </c>
      <c r="D218" s="17"/>
      <c r="E218" s="27" t="s">
        <v>843</v>
      </c>
      <c r="F218" s="270">
        <f>F219</f>
        <v>0</v>
      </c>
      <c r="G218" s="270">
        <f t="shared" si="94"/>
        <v>0</v>
      </c>
      <c r="H218" s="16">
        <f t="shared" si="94"/>
        <v>0</v>
      </c>
      <c r="I218" s="270">
        <f t="shared" si="94"/>
        <v>0</v>
      </c>
      <c r="J218" s="270">
        <f t="shared" si="94"/>
        <v>0</v>
      </c>
      <c r="K218" s="16">
        <f t="shared" si="94"/>
        <v>0</v>
      </c>
      <c r="L218" s="270">
        <f t="shared" si="94"/>
        <v>0</v>
      </c>
      <c r="M218" s="2"/>
      <c r="N218" s="2"/>
      <c r="O218" s="2"/>
      <c r="P218" s="2"/>
    </row>
    <row r="219" spans="1:16" s="19" customFormat="1" ht="63.75" hidden="1" outlineLevel="1">
      <c r="A219" s="22"/>
      <c r="B219" s="20"/>
      <c r="C219" s="7" t="s">
        <v>846</v>
      </c>
      <c r="D219" s="17"/>
      <c r="E219" s="27" t="s">
        <v>847</v>
      </c>
      <c r="F219" s="270">
        <f>F220</f>
        <v>0</v>
      </c>
      <c r="G219" s="270">
        <f t="shared" si="94"/>
        <v>0</v>
      </c>
      <c r="H219" s="16">
        <f t="shared" si="94"/>
        <v>0</v>
      </c>
      <c r="I219" s="270">
        <f t="shared" si="94"/>
        <v>0</v>
      </c>
      <c r="J219" s="270">
        <f t="shared" si="94"/>
        <v>0</v>
      </c>
      <c r="K219" s="16">
        <f t="shared" si="94"/>
        <v>0</v>
      </c>
      <c r="L219" s="270">
        <f t="shared" si="94"/>
        <v>0</v>
      </c>
      <c r="M219" s="103"/>
      <c r="N219" s="107"/>
      <c r="O219" s="107"/>
      <c r="P219" s="107"/>
    </row>
    <row r="220" spans="1:16" s="19" customFormat="1" ht="63.75" hidden="1" outlineLevel="1">
      <c r="A220" s="22"/>
      <c r="B220" s="20"/>
      <c r="C220" s="7"/>
      <c r="D220" s="17" t="s">
        <v>340</v>
      </c>
      <c r="E220" s="27" t="s">
        <v>341</v>
      </c>
      <c r="F220" s="270">
        <f>23.3-23.3</f>
        <v>0</v>
      </c>
      <c r="G220" s="270"/>
      <c r="H220" s="16"/>
      <c r="I220" s="270">
        <f>SUM(F220:H220)</f>
        <v>0</v>
      </c>
      <c r="J220" s="270"/>
      <c r="K220" s="16"/>
      <c r="L220" s="270">
        <f>SUM(I220:K220)</f>
        <v>0</v>
      </c>
      <c r="M220" s="103"/>
      <c r="N220" s="107"/>
      <c r="O220" s="107"/>
      <c r="P220" s="107"/>
    </row>
    <row r="221" spans="1:16" s="11" customFormat="1" ht="38.25" hidden="1" outlineLevel="1">
      <c r="A221" s="22"/>
      <c r="B221" s="20"/>
      <c r="C221" s="20" t="s">
        <v>498</v>
      </c>
      <c r="D221" s="8"/>
      <c r="E221" s="28" t="s">
        <v>302</v>
      </c>
      <c r="F221" s="270">
        <f>F222</f>
        <v>58.2</v>
      </c>
      <c r="G221" s="270">
        <f aca="true" t="shared" si="95" ref="G221:L224">G222</f>
        <v>0</v>
      </c>
      <c r="H221" s="16">
        <f t="shared" si="95"/>
        <v>0</v>
      </c>
      <c r="I221" s="270">
        <f t="shared" si="95"/>
        <v>58.2</v>
      </c>
      <c r="J221" s="270">
        <f t="shared" si="95"/>
        <v>0</v>
      </c>
      <c r="K221" s="16">
        <f t="shared" si="95"/>
        <v>0</v>
      </c>
      <c r="L221" s="270">
        <f t="shared" si="95"/>
        <v>58.2</v>
      </c>
      <c r="M221" s="103"/>
      <c r="N221" s="2"/>
      <c r="O221" s="2"/>
      <c r="P221" s="2"/>
    </row>
    <row r="222" spans="1:16" s="11" customFormat="1" ht="38.25" hidden="1" outlineLevel="1">
      <c r="A222" s="22"/>
      <c r="B222" s="20"/>
      <c r="C222" s="20" t="s">
        <v>806</v>
      </c>
      <c r="D222" s="8"/>
      <c r="E222" s="28" t="s">
        <v>314</v>
      </c>
      <c r="F222" s="270">
        <f>F223</f>
        <v>58.2</v>
      </c>
      <c r="G222" s="270">
        <f t="shared" si="95"/>
        <v>0</v>
      </c>
      <c r="H222" s="16">
        <f t="shared" si="95"/>
        <v>0</v>
      </c>
      <c r="I222" s="270">
        <f t="shared" si="95"/>
        <v>58.2</v>
      </c>
      <c r="J222" s="270">
        <f t="shared" si="95"/>
        <v>0</v>
      </c>
      <c r="K222" s="16">
        <f t="shared" si="95"/>
        <v>0</v>
      </c>
      <c r="L222" s="270">
        <f t="shared" si="95"/>
        <v>58.2</v>
      </c>
      <c r="M222" s="103"/>
      <c r="N222" s="2"/>
      <c r="O222" s="2"/>
      <c r="P222" s="2"/>
    </row>
    <row r="223" spans="1:16" s="11" customFormat="1" ht="38.25" hidden="1" outlineLevel="1">
      <c r="A223" s="22"/>
      <c r="B223" s="20"/>
      <c r="C223" s="20" t="s">
        <v>848</v>
      </c>
      <c r="D223" s="8"/>
      <c r="E223" s="28" t="s">
        <v>849</v>
      </c>
      <c r="F223" s="270">
        <f>F224</f>
        <v>58.2</v>
      </c>
      <c r="G223" s="270">
        <f t="shared" si="95"/>
        <v>0</v>
      </c>
      <c r="H223" s="16">
        <f t="shared" si="95"/>
        <v>0</v>
      </c>
      <c r="I223" s="270">
        <f t="shared" si="95"/>
        <v>58.2</v>
      </c>
      <c r="J223" s="270">
        <f t="shared" si="95"/>
        <v>0</v>
      </c>
      <c r="K223" s="16">
        <f t="shared" si="95"/>
        <v>0</v>
      </c>
      <c r="L223" s="270">
        <f t="shared" si="95"/>
        <v>58.2</v>
      </c>
      <c r="M223" s="103"/>
      <c r="N223" s="2"/>
      <c r="O223" s="2"/>
      <c r="P223" s="2"/>
    </row>
    <row r="224" spans="1:16" s="11" customFormat="1" ht="38.25" hidden="1" outlineLevel="1">
      <c r="A224" s="22"/>
      <c r="B224" s="20"/>
      <c r="C224" s="20" t="s">
        <v>850</v>
      </c>
      <c r="D224" s="17"/>
      <c r="E224" s="27" t="s">
        <v>851</v>
      </c>
      <c r="F224" s="270">
        <f>F225</f>
        <v>58.2</v>
      </c>
      <c r="G224" s="270">
        <f t="shared" si="95"/>
        <v>0</v>
      </c>
      <c r="H224" s="16">
        <f t="shared" si="95"/>
        <v>0</v>
      </c>
      <c r="I224" s="270">
        <f t="shared" si="95"/>
        <v>58.2</v>
      </c>
      <c r="J224" s="270">
        <f t="shared" si="95"/>
        <v>0</v>
      </c>
      <c r="K224" s="16">
        <f t="shared" si="95"/>
        <v>0</v>
      </c>
      <c r="L224" s="270">
        <f t="shared" si="95"/>
        <v>58.2</v>
      </c>
      <c r="M224" s="103"/>
      <c r="N224" s="2"/>
      <c r="O224" s="2"/>
      <c r="P224" s="2"/>
    </row>
    <row r="225" spans="1:16" s="11" customFormat="1" ht="63.75" hidden="1" outlineLevel="1">
      <c r="A225" s="22"/>
      <c r="B225" s="20"/>
      <c r="C225" s="20"/>
      <c r="D225" s="17" t="s">
        <v>340</v>
      </c>
      <c r="E225" s="27" t="s">
        <v>341</v>
      </c>
      <c r="F225" s="270">
        <v>58.2</v>
      </c>
      <c r="G225" s="270"/>
      <c r="H225" s="16"/>
      <c r="I225" s="270">
        <f>SUM(F225:H225)</f>
        <v>58.2</v>
      </c>
      <c r="J225" s="270"/>
      <c r="K225" s="16"/>
      <c r="L225" s="270">
        <f>SUM(I225:K225)</f>
        <v>58.2</v>
      </c>
      <c r="M225" s="103"/>
      <c r="N225" s="2"/>
      <c r="O225" s="2"/>
      <c r="P225" s="2"/>
    </row>
    <row r="226" spans="1:16" s="11" customFormat="1" ht="38.25" collapsed="1">
      <c r="A226" s="22"/>
      <c r="B226" s="20"/>
      <c r="C226" s="20" t="s">
        <v>829</v>
      </c>
      <c r="D226" s="8"/>
      <c r="E226" s="28" t="s">
        <v>383</v>
      </c>
      <c r="F226" s="272">
        <f>F227</f>
        <v>115</v>
      </c>
      <c r="G226" s="272">
        <f aca="true" t="shared" si="96" ref="G226:L227">G227</f>
        <v>0</v>
      </c>
      <c r="H226" s="21">
        <f t="shared" si="96"/>
        <v>0</v>
      </c>
      <c r="I226" s="21">
        <f t="shared" si="96"/>
        <v>115</v>
      </c>
      <c r="J226" s="21">
        <f t="shared" si="96"/>
        <v>-35.95</v>
      </c>
      <c r="K226" s="21">
        <f t="shared" si="96"/>
        <v>0</v>
      </c>
      <c r="L226" s="21">
        <f t="shared" si="96"/>
        <v>79.05</v>
      </c>
      <c r="M226" s="2"/>
      <c r="N226" s="2"/>
      <c r="O226" s="2"/>
      <c r="P226" s="2"/>
    </row>
    <row r="227" spans="1:16" s="11" customFormat="1" ht="25.5">
      <c r="A227" s="22"/>
      <c r="B227" s="20"/>
      <c r="C227" s="20" t="s">
        <v>127</v>
      </c>
      <c r="D227" s="8"/>
      <c r="E227" s="28" t="s">
        <v>531</v>
      </c>
      <c r="F227" s="272">
        <f>F228</f>
        <v>115</v>
      </c>
      <c r="G227" s="272">
        <f t="shared" si="96"/>
        <v>0</v>
      </c>
      <c r="H227" s="21">
        <f t="shared" si="96"/>
        <v>0</v>
      </c>
      <c r="I227" s="21">
        <f t="shared" si="96"/>
        <v>115</v>
      </c>
      <c r="J227" s="21">
        <f t="shared" si="96"/>
        <v>-35.95</v>
      </c>
      <c r="K227" s="21">
        <f t="shared" si="96"/>
        <v>0</v>
      </c>
      <c r="L227" s="21">
        <f t="shared" si="96"/>
        <v>79.05</v>
      </c>
      <c r="M227" s="2"/>
      <c r="N227" s="2"/>
      <c r="O227" s="2"/>
      <c r="P227" s="2"/>
    </row>
    <row r="228" spans="1:16" s="11" customFormat="1" ht="38.25">
      <c r="A228" s="22"/>
      <c r="B228" s="20"/>
      <c r="C228" s="20" t="s">
        <v>128</v>
      </c>
      <c r="D228" s="8"/>
      <c r="E228" s="27" t="s">
        <v>129</v>
      </c>
      <c r="F228" s="272">
        <f aca="true" t="shared" si="97" ref="F228:L228">F229+F231</f>
        <v>115</v>
      </c>
      <c r="G228" s="272">
        <f t="shared" si="97"/>
        <v>0</v>
      </c>
      <c r="H228" s="21">
        <f t="shared" si="97"/>
        <v>0</v>
      </c>
      <c r="I228" s="21">
        <f t="shared" si="97"/>
        <v>115</v>
      </c>
      <c r="J228" s="21">
        <f t="shared" si="97"/>
        <v>-35.95</v>
      </c>
      <c r="K228" s="21">
        <f t="shared" si="97"/>
        <v>0</v>
      </c>
      <c r="L228" s="21">
        <f t="shared" si="97"/>
        <v>79.05</v>
      </c>
      <c r="M228" s="2"/>
      <c r="N228" s="2"/>
      <c r="O228" s="2"/>
      <c r="P228" s="2"/>
    </row>
    <row r="229" spans="1:16" s="11" customFormat="1" ht="25.5">
      <c r="A229" s="22"/>
      <c r="B229" s="20"/>
      <c r="C229" s="20" t="s">
        <v>61</v>
      </c>
      <c r="D229" s="8"/>
      <c r="E229" s="28" t="s">
        <v>532</v>
      </c>
      <c r="F229" s="270">
        <f aca="true" t="shared" si="98" ref="F229:L229">F230</f>
        <v>70</v>
      </c>
      <c r="G229" s="270">
        <f t="shared" si="98"/>
        <v>0</v>
      </c>
      <c r="H229" s="16">
        <f t="shared" si="98"/>
        <v>0</v>
      </c>
      <c r="I229" s="16">
        <f t="shared" si="98"/>
        <v>70</v>
      </c>
      <c r="J229" s="16">
        <f t="shared" si="98"/>
        <v>-14</v>
      </c>
      <c r="K229" s="16">
        <f t="shared" si="98"/>
        <v>0</v>
      </c>
      <c r="L229" s="16">
        <f t="shared" si="98"/>
        <v>56</v>
      </c>
      <c r="M229" s="2"/>
      <c r="N229" s="2"/>
      <c r="O229" s="2"/>
      <c r="P229" s="2"/>
    </row>
    <row r="230" spans="1:16" s="11" customFormat="1" ht="63.75">
      <c r="A230" s="22"/>
      <c r="B230" s="20"/>
      <c r="C230" s="20"/>
      <c r="D230" s="17" t="s">
        <v>340</v>
      </c>
      <c r="E230" s="27" t="s">
        <v>341</v>
      </c>
      <c r="F230" s="270">
        <v>70</v>
      </c>
      <c r="G230" s="270"/>
      <c r="H230" s="16"/>
      <c r="I230" s="16">
        <f>SUM(F230:H230)</f>
        <v>70</v>
      </c>
      <c r="J230" s="16">
        <v>-14</v>
      </c>
      <c r="K230" s="16"/>
      <c r="L230" s="16">
        <f>SUM(I230:K230)</f>
        <v>56</v>
      </c>
      <c r="M230" s="2"/>
      <c r="N230" s="2"/>
      <c r="O230" s="2"/>
      <c r="P230" s="2"/>
    </row>
    <row r="231" spans="1:16" s="11" customFormat="1" ht="38.25">
      <c r="A231" s="22"/>
      <c r="B231" s="20"/>
      <c r="C231" s="20" t="s">
        <v>62</v>
      </c>
      <c r="D231" s="8"/>
      <c r="E231" s="28" t="s">
        <v>533</v>
      </c>
      <c r="F231" s="270">
        <f aca="true" t="shared" si="99" ref="F231:L231">F232</f>
        <v>45</v>
      </c>
      <c r="G231" s="270">
        <f t="shared" si="99"/>
        <v>0</v>
      </c>
      <c r="H231" s="16">
        <f t="shared" si="99"/>
        <v>0</v>
      </c>
      <c r="I231" s="16">
        <f t="shared" si="99"/>
        <v>45</v>
      </c>
      <c r="J231" s="16">
        <f t="shared" si="99"/>
        <v>-21.95</v>
      </c>
      <c r="K231" s="16">
        <f t="shared" si="99"/>
        <v>0</v>
      </c>
      <c r="L231" s="16">
        <f t="shared" si="99"/>
        <v>23.05</v>
      </c>
      <c r="M231" s="2"/>
      <c r="N231" s="2"/>
      <c r="O231" s="2"/>
      <c r="P231" s="2"/>
    </row>
    <row r="232" spans="1:16" s="11" customFormat="1" ht="25.5">
      <c r="A232" s="22"/>
      <c r="B232" s="20"/>
      <c r="C232" s="20"/>
      <c r="D232" s="17" t="s">
        <v>150</v>
      </c>
      <c r="E232" s="27" t="s">
        <v>151</v>
      </c>
      <c r="F232" s="270">
        <v>45</v>
      </c>
      <c r="G232" s="270"/>
      <c r="H232" s="16"/>
      <c r="I232" s="16">
        <f>SUM(F232:H232)</f>
        <v>45</v>
      </c>
      <c r="J232" s="16">
        <v>-21.95</v>
      </c>
      <c r="K232" s="16"/>
      <c r="L232" s="16">
        <f>SUM(I232:K232)</f>
        <v>23.05</v>
      </c>
      <c r="M232" s="2"/>
      <c r="N232" s="2"/>
      <c r="O232" s="2"/>
      <c r="P232" s="2"/>
    </row>
    <row r="233" spans="1:16" s="11" customFormat="1" ht="25.5">
      <c r="A233" s="8"/>
      <c r="B233" s="7"/>
      <c r="C233" s="20" t="s">
        <v>131</v>
      </c>
      <c r="D233" s="8"/>
      <c r="E233" s="110" t="s">
        <v>130</v>
      </c>
      <c r="F233" s="272">
        <f aca="true" t="shared" si="100" ref="F233:L233">F234</f>
        <v>18713.9</v>
      </c>
      <c r="G233" s="272">
        <f t="shared" si="100"/>
        <v>0</v>
      </c>
      <c r="H233" s="21">
        <f t="shared" si="100"/>
        <v>0</v>
      </c>
      <c r="I233" s="21">
        <f t="shared" si="100"/>
        <v>18713.9</v>
      </c>
      <c r="J233" s="21">
        <f t="shared" si="100"/>
        <v>-280</v>
      </c>
      <c r="K233" s="21">
        <f t="shared" si="100"/>
        <v>0</v>
      </c>
      <c r="L233" s="21">
        <f t="shared" si="100"/>
        <v>18433.9</v>
      </c>
      <c r="M233" s="2"/>
      <c r="N233" s="2"/>
      <c r="O233" s="2"/>
      <c r="P233" s="2"/>
    </row>
    <row r="234" spans="1:16" s="11" customFormat="1" ht="25.5">
      <c r="A234" s="8"/>
      <c r="B234" s="7"/>
      <c r="C234" s="20" t="s">
        <v>132</v>
      </c>
      <c r="D234" s="17"/>
      <c r="E234" s="27" t="s">
        <v>133</v>
      </c>
      <c r="F234" s="272">
        <f aca="true" t="shared" si="101" ref="F234:L234">F235+F240</f>
        <v>18713.9</v>
      </c>
      <c r="G234" s="272">
        <f t="shared" si="101"/>
        <v>0</v>
      </c>
      <c r="H234" s="21">
        <f t="shared" si="101"/>
        <v>0</v>
      </c>
      <c r="I234" s="21">
        <f t="shared" si="101"/>
        <v>18713.9</v>
      </c>
      <c r="J234" s="21">
        <f t="shared" si="101"/>
        <v>-280</v>
      </c>
      <c r="K234" s="21">
        <f t="shared" si="101"/>
        <v>0</v>
      </c>
      <c r="L234" s="21">
        <f t="shared" si="101"/>
        <v>18433.9</v>
      </c>
      <c r="M234" s="2"/>
      <c r="N234" s="2"/>
      <c r="O234" s="2"/>
      <c r="P234" s="2"/>
    </row>
    <row r="235" spans="1:16" s="11" customFormat="1" ht="25.5">
      <c r="A235" s="22"/>
      <c r="B235" s="20"/>
      <c r="C235" s="7" t="s">
        <v>518</v>
      </c>
      <c r="D235" s="7"/>
      <c r="E235" s="28" t="s">
        <v>534</v>
      </c>
      <c r="F235" s="272">
        <f aca="true" t="shared" si="102" ref="F235:L235">F236</f>
        <v>18696</v>
      </c>
      <c r="G235" s="272">
        <f t="shared" si="102"/>
        <v>0</v>
      </c>
      <c r="H235" s="21">
        <f t="shared" si="102"/>
        <v>0</v>
      </c>
      <c r="I235" s="21">
        <f t="shared" si="102"/>
        <v>18696</v>
      </c>
      <c r="J235" s="21">
        <f t="shared" si="102"/>
        <v>-280</v>
      </c>
      <c r="K235" s="21">
        <f t="shared" si="102"/>
        <v>0</v>
      </c>
      <c r="L235" s="21">
        <f t="shared" si="102"/>
        <v>18416</v>
      </c>
      <c r="M235" s="2"/>
      <c r="N235" s="2"/>
      <c r="O235" s="2"/>
      <c r="P235" s="2"/>
    </row>
    <row r="236" spans="1:16" s="11" customFormat="1" ht="12.75">
      <c r="A236" s="22"/>
      <c r="B236" s="20"/>
      <c r="C236" s="7" t="s">
        <v>514</v>
      </c>
      <c r="D236" s="20"/>
      <c r="E236" s="28" t="s">
        <v>536</v>
      </c>
      <c r="F236" s="272">
        <f aca="true" t="shared" si="103" ref="F236:L236">SUM(F237:F239)</f>
        <v>18696</v>
      </c>
      <c r="G236" s="272">
        <f t="shared" si="103"/>
        <v>0</v>
      </c>
      <c r="H236" s="21">
        <f t="shared" si="103"/>
        <v>0</v>
      </c>
      <c r="I236" s="21">
        <f t="shared" si="103"/>
        <v>18696</v>
      </c>
      <c r="J236" s="21">
        <f t="shared" si="103"/>
        <v>-280</v>
      </c>
      <c r="K236" s="21">
        <f t="shared" si="103"/>
        <v>0</v>
      </c>
      <c r="L236" s="21">
        <f t="shared" si="103"/>
        <v>18416</v>
      </c>
      <c r="M236" s="2"/>
      <c r="N236" s="2"/>
      <c r="O236" s="2"/>
      <c r="P236" s="2"/>
    </row>
    <row r="237" spans="1:16" s="11" customFormat="1" ht="63.75">
      <c r="A237" s="22"/>
      <c r="B237" s="20"/>
      <c r="C237" s="7"/>
      <c r="D237" s="17" t="s">
        <v>340</v>
      </c>
      <c r="E237" s="27" t="s">
        <v>341</v>
      </c>
      <c r="F237" s="270">
        <v>17255</v>
      </c>
      <c r="G237" s="270"/>
      <c r="H237" s="16"/>
      <c r="I237" s="16">
        <f>SUM(F237:H237)</f>
        <v>17255</v>
      </c>
      <c r="J237" s="16">
        <v>-263</v>
      </c>
      <c r="K237" s="16"/>
      <c r="L237" s="16">
        <f>SUM(I237:K237)</f>
        <v>16992</v>
      </c>
      <c r="M237" s="2"/>
      <c r="N237" s="2"/>
      <c r="O237" s="2"/>
      <c r="P237" s="2"/>
    </row>
    <row r="238" spans="1:16" s="11" customFormat="1" ht="25.5">
      <c r="A238" s="22"/>
      <c r="B238" s="20"/>
      <c r="C238" s="7"/>
      <c r="D238" s="17" t="s">
        <v>150</v>
      </c>
      <c r="E238" s="27" t="s">
        <v>151</v>
      </c>
      <c r="F238" s="270">
        <v>1389</v>
      </c>
      <c r="G238" s="270"/>
      <c r="H238" s="16"/>
      <c r="I238" s="16">
        <f>SUM(F238:H238)</f>
        <v>1389</v>
      </c>
      <c r="J238" s="16">
        <v>-17</v>
      </c>
      <c r="K238" s="16"/>
      <c r="L238" s="16">
        <f>SUM(I238:K238)</f>
        <v>1372</v>
      </c>
      <c r="M238" s="2"/>
      <c r="N238" s="2"/>
      <c r="O238" s="2"/>
      <c r="P238" s="2"/>
    </row>
    <row r="239" spans="1:16" s="11" customFormat="1" ht="12.75" hidden="1" outlineLevel="1">
      <c r="A239" s="22"/>
      <c r="B239" s="20"/>
      <c r="C239" s="7"/>
      <c r="D239" s="17" t="s">
        <v>560</v>
      </c>
      <c r="E239" s="27" t="s">
        <v>561</v>
      </c>
      <c r="F239" s="270">
        <v>52</v>
      </c>
      <c r="G239" s="270"/>
      <c r="H239" s="16"/>
      <c r="I239" s="270">
        <f>SUM(F239:H239)</f>
        <v>52</v>
      </c>
      <c r="J239" s="270"/>
      <c r="K239" s="16"/>
      <c r="L239" s="270">
        <f>SUM(I239:K239)</f>
        <v>52</v>
      </c>
      <c r="M239" s="2"/>
      <c r="N239" s="2"/>
      <c r="O239" s="2"/>
      <c r="P239" s="2"/>
    </row>
    <row r="240" spans="1:16" s="11" customFormat="1" ht="76.5" hidden="1" outlineLevel="1">
      <c r="A240" s="22"/>
      <c r="B240" s="20"/>
      <c r="C240" s="20" t="s">
        <v>812</v>
      </c>
      <c r="D240" s="8"/>
      <c r="E240" s="110" t="s">
        <v>212</v>
      </c>
      <c r="F240" s="270">
        <f aca="true" t="shared" si="104" ref="F240:L240">F241</f>
        <v>17.9</v>
      </c>
      <c r="G240" s="270">
        <f t="shared" si="104"/>
        <v>0</v>
      </c>
      <c r="H240" s="16">
        <f t="shared" si="104"/>
        <v>0</v>
      </c>
      <c r="I240" s="270">
        <f t="shared" si="104"/>
        <v>17.9</v>
      </c>
      <c r="J240" s="270">
        <f t="shared" si="104"/>
        <v>0</v>
      </c>
      <c r="K240" s="16">
        <f t="shared" si="104"/>
        <v>0</v>
      </c>
      <c r="L240" s="270">
        <f t="shared" si="104"/>
        <v>17.9</v>
      </c>
      <c r="M240" s="2"/>
      <c r="N240" s="2"/>
      <c r="O240" s="2"/>
      <c r="P240" s="2"/>
    </row>
    <row r="241" spans="1:16" s="11" customFormat="1" ht="63.75" hidden="1" outlineLevel="1">
      <c r="A241" s="22"/>
      <c r="B241" s="20"/>
      <c r="C241" s="20"/>
      <c r="D241" s="17" t="s">
        <v>340</v>
      </c>
      <c r="E241" s="27" t="s">
        <v>341</v>
      </c>
      <c r="F241" s="270">
        <v>17.9</v>
      </c>
      <c r="G241" s="270"/>
      <c r="H241" s="16"/>
      <c r="I241" s="270">
        <f>SUM(F241:H241)</f>
        <v>17.9</v>
      </c>
      <c r="J241" s="270"/>
      <c r="K241" s="16"/>
      <c r="L241" s="270">
        <f>SUM(I241:K241)</f>
        <v>17.9</v>
      </c>
      <c r="M241" s="2"/>
      <c r="N241" s="2"/>
      <c r="O241" s="2"/>
      <c r="P241" s="2"/>
    </row>
    <row r="242" spans="1:16" s="11" customFormat="1" ht="12.75" hidden="1" outlineLevel="1">
      <c r="A242" s="22"/>
      <c r="B242" s="232" t="s">
        <v>690</v>
      </c>
      <c r="C242" s="233"/>
      <c r="D242" s="17"/>
      <c r="E242" s="170" t="s">
        <v>691</v>
      </c>
      <c r="F242" s="270">
        <f>F243</f>
        <v>7.1</v>
      </c>
      <c r="G242" s="270">
        <f aca="true" t="shared" si="105" ref="G242:L246">G243</f>
        <v>0</v>
      </c>
      <c r="H242" s="16">
        <f t="shared" si="105"/>
        <v>0</v>
      </c>
      <c r="I242" s="270">
        <f t="shared" si="105"/>
        <v>7.1</v>
      </c>
      <c r="J242" s="270">
        <f t="shared" si="105"/>
        <v>0</v>
      </c>
      <c r="K242" s="16">
        <f t="shared" si="105"/>
        <v>0</v>
      </c>
      <c r="L242" s="270">
        <f t="shared" si="105"/>
        <v>7.1</v>
      </c>
      <c r="M242" s="2"/>
      <c r="N242" s="2"/>
      <c r="O242" s="2"/>
      <c r="P242" s="2"/>
    </row>
    <row r="243" spans="1:16" s="11" customFormat="1" ht="38.25" hidden="1" outlineLevel="1">
      <c r="A243" s="22"/>
      <c r="B243" s="20"/>
      <c r="C243" s="7" t="s">
        <v>138</v>
      </c>
      <c r="D243" s="17"/>
      <c r="E243" s="27" t="s">
        <v>289</v>
      </c>
      <c r="F243" s="270">
        <f>F244</f>
        <v>7.1</v>
      </c>
      <c r="G243" s="270">
        <f t="shared" si="105"/>
        <v>0</v>
      </c>
      <c r="H243" s="16">
        <f t="shared" si="105"/>
        <v>0</v>
      </c>
      <c r="I243" s="270">
        <f t="shared" si="105"/>
        <v>7.1</v>
      </c>
      <c r="J243" s="270">
        <f t="shared" si="105"/>
        <v>0</v>
      </c>
      <c r="K243" s="16">
        <f t="shared" si="105"/>
        <v>0</v>
      </c>
      <c r="L243" s="270">
        <f t="shared" si="105"/>
        <v>7.1</v>
      </c>
      <c r="M243" s="2"/>
      <c r="N243" s="2"/>
      <c r="O243" s="2"/>
      <c r="P243" s="2"/>
    </row>
    <row r="244" spans="1:16" s="11" customFormat="1" ht="25.5" hidden="1" outlineLevel="1">
      <c r="A244" s="22"/>
      <c r="B244" s="20"/>
      <c r="C244" s="7" t="s">
        <v>139</v>
      </c>
      <c r="D244" s="17"/>
      <c r="E244" s="27" t="s">
        <v>290</v>
      </c>
      <c r="F244" s="270">
        <f>F245</f>
        <v>7.1</v>
      </c>
      <c r="G244" s="270">
        <f t="shared" si="105"/>
        <v>0</v>
      </c>
      <c r="H244" s="16">
        <f t="shared" si="105"/>
        <v>0</v>
      </c>
      <c r="I244" s="270">
        <f t="shared" si="105"/>
        <v>7.1</v>
      </c>
      <c r="J244" s="270">
        <f t="shared" si="105"/>
        <v>0</v>
      </c>
      <c r="K244" s="16">
        <f t="shared" si="105"/>
        <v>0</v>
      </c>
      <c r="L244" s="270">
        <f t="shared" si="105"/>
        <v>7.1</v>
      </c>
      <c r="M244" s="2"/>
      <c r="N244" s="2"/>
      <c r="O244" s="2"/>
      <c r="P244" s="2"/>
    </row>
    <row r="245" spans="1:16" s="11" customFormat="1" ht="25.5" hidden="1" outlineLevel="1">
      <c r="A245" s="22"/>
      <c r="B245" s="20"/>
      <c r="C245" s="7" t="s">
        <v>140</v>
      </c>
      <c r="D245" s="17"/>
      <c r="E245" s="27" t="s">
        <v>15</v>
      </c>
      <c r="F245" s="270">
        <f>F246</f>
        <v>7.1</v>
      </c>
      <c r="G245" s="270">
        <f t="shared" si="105"/>
        <v>0</v>
      </c>
      <c r="H245" s="16">
        <f t="shared" si="105"/>
        <v>0</v>
      </c>
      <c r="I245" s="270">
        <f t="shared" si="105"/>
        <v>7.1</v>
      </c>
      <c r="J245" s="270">
        <f t="shared" si="105"/>
        <v>0</v>
      </c>
      <c r="K245" s="16">
        <f t="shared" si="105"/>
        <v>0</v>
      </c>
      <c r="L245" s="270">
        <f t="shared" si="105"/>
        <v>7.1</v>
      </c>
      <c r="M245" s="2"/>
      <c r="N245" s="2"/>
      <c r="O245" s="2"/>
      <c r="P245" s="2"/>
    </row>
    <row r="246" spans="1:16" s="11" customFormat="1" ht="51" hidden="1" outlineLevel="1">
      <c r="A246" s="22"/>
      <c r="B246" s="20"/>
      <c r="C246" s="20" t="s">
        <v>688</v>
      </c>
      <c r="D246" s="17"/>
      <c r="E246" s="170" t="s">
        <v>689</v>
      </c>
      <c r="F246" s="270">
        <f>F247</f>
        <v>7.1</v>
      </c>
      <c r="G246" s="270">
        <f t="shared" si="105"/>
        <v>0</v>
      </c>
      <c r="H246" s="16">
        <f t="shared" si="105"/>
        <v>0</v>
      </c>
      <c r="I246" s="270">
        <f t="shared" si="105"/>
        <v>7.1</v>
      </c>
      <c r="J246" s="270">
        <f t="shared" si="105"/>
        <v>0</v>
      </c>
      <c r="K246" s="16">
        <f t="shared" si="105"/>
        <v>0</v>
      </c>
      <c r="L246" s="270">
        <f t="shared" si="105"/>
        <v>7.1</v>
      </c>
      <c r="M246" s="2"/>
      <c r="N246" s="2"/>
      <c r="O246" s="2"/>
      <c r="P246" s="2"/>
    </row>
    <row r="247" spans="1:16" s="11" customFormat="1" ht="25.5" hidden="1" outlineLevel="1">
      <c r="A247" s="22"/>
      <c r="B247" s="20"/>
      <c r="C247" s="20"/>
      <c r="D247" s="17" t="s">
        <v>150</v>
      </c>
      <c r="E247" s="27" t="s">
        <v>151</v>
      </c>
      <c r="F247" s="270">
        <v>7.1</v>
      </c>
      <c r="G247" s="270"/>
      <c r="H247" s="16"/>
      <c r="I247" s="270">
        <f>SUM(F247:H247)</f>
        <v>7.1</v>
      </c>
      <c r="J247" s="270"/>
      <c r="K247" s="16"/>
      <c r="L247" s="270">
        <f>SUM(I247:K247)</f>
        <v>7.1</v>
      </c>
      <c r="M247" s="2"/>
      <c r="N247" s="2"/>
      <c r="O247" s="2"/>
      <c r="P247" s="2"/>
    </row>
    <row r="248" spans="1:12" ht="12.75" collapsed="1">
      <c r="A248" s="25"/>
      <c r="B248" s="20" t="s">
        <v>577</v>
      </c>
      <c r="C248" s="7"/>
      <c r="D248" s="7"/>
      <c r="E248" s="28" t="s">
        <v>578</v>
      </c>
      <c r="F248" s="272">
        <f aca="true" t="shared" si="106" ref="F248:L248">F254+F259+F272+F281+F249</f>
        <v>9492</v>
      </c>
      <c r="G248" s="272">
        <f t="shared" si="106"/>
        <v>0</v>
      </c>
      <c r="H248" s="21">
        <f t="shared" si="106"/>
        <v>0</v>
      </c>
      <c r="I248" s="21">
        <f t="shared" si="106"/>
        <v>9492</v>
      </c>
      <c r="J248" s="272">
        <f t="shared" si="106"/>
        <v>366.26756</v>
      </c>
      <c r="K248" s="21">
        <f t="shared" si="106"/>
        <v>0</v>
      </c>
      <c r="L248" s="272">
        <f t="shared" si="106"/>
        <v>9858.26756</v>
      </c>
    </row>
    <row r="249" spans="1:12" ht="25.5" hidden="1" outlineLevel="1">
      <c r="A249" s="25"/>
      <c r="B249" s="20"/>
      <c r="C249" s="7" t="s">
        <v>785</v>
      </c>
      <c r="D249" s="6"/>
      <c r="E249" s="28" t="s">
        <v>479</v>
      </c>
      <c r="F249" s="272">
        <f>F250</f>
        <v>48</v>
      </c>
      <c r="G249" s="272">
        <f aca="true" t="shared" si="107" ref="G249:L252">G250</f>
        <v>0</v>
      </c>
      <c r="H249" s="21">
        <f t="shared" si="107"/>
        <v>0</v>
      </c>
      <c r="I249" s="272">
        <f t="shared" si="107"/>
        <v>48</v>
      </c>
      <c r="J249" s="272">
        <f t="shared" si="107"/>
        <v>0</v>
      </c>
      <c r="K249" s="21">
        <f t="shared" si="107"/>
        <v>0</v>
      </c>
      <c r="L249" s="272">
        <f t="shared" si="107"/>
        <v>48</v>
      </c>
    </row>
    <row r="250" spans="1:12" ht="25.5" hidden="1" outlineLevel="1">
      <c r="A250" s="25"/>
      <c r="B250" s="20"/>
      <c r="C250" s="7" t="s">
        <v>543</v>
      </c>
      <c r="D250" s="17"/>
      <c r="E250" s="27" t="s">
        <v>542</v>
      </c>
      <c r="F250" s="272">
        <f>F251</f>
        <v>48</v>
      </c>
      <c r="G250" s="272">
        <f t="shared" si="107"/>
        <v>0</v>
      </c>
      <c r="H250" s="21">
        <f t="shared" si="107"/>
        <v>0</v>
      </c>
      <c r="I250" s="272">
        <f t="shared" si="107"/>
        <v>48</v>
      </c>
      <c r="J250" s="272">
        <f t="shared" si="107"/>
        <v>0</v>
      </c>
      <c r="K250" s="21">
        <f t="shared" si="107"/>
        <v>0</v>
      </c>
      <c r="L250" s="272">
        <f t="shared" si="107"/>
        <v>48</v>
      </c>
    </row>
    <row r="251" spans="1:12" ht="38.25" hidden="1" outlineLevel="1">
      <c r="A251" s="25"/>
      <c r="B251" s="20"/>
      <c r="C251" s="7" t="s">
        <v>544</v>
      </c>
      <c r="D251" s="17"/>
      <c r="E251" s="27" t="s">
        <v>280</v>
      </c>
      <c r="F251" s="272">
        <f>F252</f>
        <v>48</v>
      </c>
      <c r="G251" s="272">
        <f t="shared" si="107"/>
        <v>0</v>
      </c>
      <c r="H251" s="21">
        <f t="shared" si="107"/>
        <v>0</v>
      </c>
      <c r="I251" s="272">
        <f t="shared" si="107"/>
        <v>48</v>
      </c>
      <c r="J251" s="272">
        <f t="shared" si="107"/>
        <v>0</v>
      </c>
      <c r="K251" s="21">
        <f t="shared" si="107"/>
        <v>0</v>
      </c>
      <c r="L251" s="272">
        <f t="shared" si="107"/>
        <v>48</v>
      </c>
    </row>
    <row r="252" spans="1:12" ht="51" hidden="1" outlineLevel="1">
      <c r="A252" s="25"/>
      <c r="B252" s="20"/>
      <c r="C252" s="7" t="s">
        <v>547</v>
      </c>
      <c r="D252" s="17"/>
      <c r="E252" s="27" t="s">
        <v>548</v>
      </c>
      <c r="F252" s="270">
        <f>F253</f>
        <v>48</v>
      </c>
      <c r="G252" s="270">
        <f t="shared" si="107"/>
        <v>0</v>
      </c>
      <c r="H252" s="16">
        <f t="shared" si="107"/>
        <v>0</v>
      </c>
      <c r="I252" s="270">
        <f t="shared" si="107"/>
        <v>48</v>
      </c>
      <c r="J252" s="270">
        <f t="shared" si="107"/>
        <v>0</v>
      </c>
      <c r="K252" s="16">
        <f t="shared" si="107"/>
        <v>0</v>
      </c>
      <c r="L252" s="270">
        <f t="shared" si="107"/>
        <v>48</v>
      </c>
    </row>
    <row r="253" spans="1:12" ht="25.5" hidden="1" outlineLevel="1">
      <c r="A253" s="25"/>
      <c r="B253" s="20"/>
      <c r="C253" s="7"/>
      <c r="D253" s="17" t="s">
        <v>150</v>
      </c>
      <c r="E253" s="27" t="s">
        <v>151</v>
      </c>
      <c r="F253" s="270">
        <v>48</v>
      </c>
      <c r="G253" s="270"/>
      <c r="H253" s="16"/>
      <c r="I253" s="270">
        <f>SUM(F253:H253)</f>
        <v>48</v>
      </c>
      <c r="J253" s="270"/>
      <c r="K253" s="16"/>
      <c r="L253" s="270">
        <f>SUM(I253:K253)</f>
        <v>48</v>
      </c>
    </row>
    <row r="254" spans="1:12" ht="38.25" hidden="1" outlineLevel="1">
      <c r="A254" s="25"/>
      <c r="B254" s="89"/>
      <c r="C254" s="7" t="s">
        <v>138</v>
      </c>
      <c r="D254" s="17"/>
      <c r="E254" s="27" t="s">
        <v>289</v>
      </c>
      <c r="F254" s="272">
        <f>F255</f>
        <v>13</v>
      </c>
      <c r="G254" s="272">
        <f aca="true" t="shared" si="108" ref="G254:L257">G255</f>
        <v>0</v>
      </c>
      <c r="H254" s="21">
        <f t="shared" si="108"/>
        <v>0</v>
      </c>
      <c r="I254" s="272">
        <f t="shared" si="108"/>
        <v>13</v>
      </c>
      <c r="J254" s="272">
        <f t="shared" si="108"/>
        <v>0</v>
      </c>
      <c r="K254" s="21">
        <f t="shared" si="108"/>
        <v>0</v>
      </c>
      <c r="L254" s="272">
        <f t="shared" si="108"/>
        <v>13</v>
      </c>
    </row>
    <row r="255" spans="1:12" ht="51" hidden="1" outlineLevel="1">
      <c r="A255" s="25"/>
      <c r="B255" s="89"/>
      <c r="C255" s="7" t="s">
        <v>493</v>
      </c>
      <c r="D255" s="17"/>
      <c r="E255" s="27" t="s">
        <v>300</v>
      </c>
      <c r="F255" s="272">
        <f>F256</f>
        <v>13</v>
      </c>
      <c r="G255" s="272">
        <f t="shared" si="108"/>
        <v>0</v>
      </c>
      <c r="H255" s="21">
        <f t="shared" si="108"/>
        <v>0</v>
      </c>
      <c r="I255" s="272">
        <f t="shared" si="108"/>
        <v>13</v>
      </c>
      <c r="J255" s="272">
        <f t="shared" si="108"/>
        <v>0</v>
      </c>
      <c r="K255" s="21">
        <f t="shared" si="108"/>
        <v>0</v>
      </c>
      <c r="L255" s="272">
        <f t="shared" si="108"/>
        <v>13</v>
      </c>
    </row>
    <row r="256" spans="1:12" ht="25.5" hidden="1" outlineLevel="1">
      <c r="A256" s="25"/>
      <c r="B256" s="89"/>
      <c r="C256" s="7" t="s">
        <v>494</v>
      </c>
      <c r="D256" s="17"/>
      <c r="E256" s="27" t="s">
        <v>16</v>
      </c>
      <c r="F256" s="272">
        <f>F257</f>
        <v>13</v>
      </c>
      <c r="G256" s="272">
        <f t="shared" si="108"/>
        <v>0</v>
      </c>
      <c r="H256" s="21">
        <f t="shared" si="108"/>
        <v>0</v>
      </c>
      <c r="I256" s="272">
        <f t="shared" si="108"/>
        <v>13</v>
      </c>
      <c r="J256" s="272">
        <f t="shared" si="108"/>
        <v>0</v>
      </c>
      <c r="K256" s="21">
        <f t="shared" si="108"/>
        <v>0</v>
      </c>
      <c r="L256" s="272">
        <f t="shared" si="108"/>
        <v>13</v>
      </c>
    </row>
    <row r="257" spans="1:12" ht="38.25" hidden="1" outlineLevel="1">
      <c r="A257" s="25"/>
      <c r="B257" s="89"/>
      <c r="C257" s="7" t="s">
        <v>267</v>
      </c>
      <c r="D257" s="17"/>
      <c r="E257" s="27" t="s">
        <v>17</v>
      </c>
      <c r="F257" s="272">
        <f>F258</f>
        <v>13</v>
      </c>
      <c r="G257" s="272">
        <f t="shared" si="108"/>
        <v>0</v>
      </c>
      <c r="H257" s="21">
        <f t="shared" si="108"/>
        <v>0</v>
      </c>
      <c r="I257" s="272">
        <f t="shared" si="108"/>
        <v>13</v>
      </c>
      <c r="J257" s="272">
        <f t="shared" si="108"/>
        <v>0</v>
      </c>
      <c r="K257" s="21">
        <f t="shared" si="108"/>
        <v>0</v>
      </c>
      <c r="L257" s="272">
        <f t="shared" si="108"/>
        <v>13</v>
      </c>
    </row>
    <row r="258" spans="1:12" ht="25.5" hidden="1" outlineLevel="1">
      <c r="A258" s="25"/>
      <c r="B258" s="89"/>
      <c r="C258" s="7"/>
      <c r="D258" s="17" t="s">
        <v>150</v>
      </c>
      <c r="E258" s="27" t="s">
        <v>151</v>
      </c>
      <c r="F258" s="270">
        <v>13</v>
      </c>
      <c r="G258" s="270"/>
      <c r="H258" s="16"/>
      <c r="I258" s="270">
        <f>SUM(F258:H258)</f>
        <v>13</v>
      </c>
      <c r="J258" s="270"/>
      <c r="K258" s="16"/>
      <c r="L258" s="270">
        <f>SUM(I258:K258)</f>
        <v>13</v>
      </c>
    </row>
    <row r="259" spans="1:12" ht="38.25" collapsed="1">
      <c r="A259" s="25"/>
      <c r="B259" s="89"/>
      <c r="C259" s="20" t="s">
        <v>822</v>
      </c>
      <c r="D259" s="8"/>
      <c r="E259" s="28" t="s">
        <v>377</v>
      </c>
      <c r="F259" s="272">
        <f aca="true" t="shared" si="109" ref="F259:L259">F260+F266</f>
        <v>2660</v>
      </c>
      <c r="G259" s="272">
        <f t="shared" si="109"/>
        <v>0</v>
      </c>
      <c r="H259" s="21">
        <f t="shared" si="109"/>
        <v>0</v>
      </c>
      <c r="I259" s="21">
        <f t="shared" si="109"/>
        <v>2660</v>
      </c>
      <c r="J259" s="21">
        <f t="shared" si="109"/>
        <v>80</v>
      </c>
      <c r="K259" s="21">
        <f t="shared" si="109"/>
        <v>0</v>
      </c>
      <c r="L259" s="21">
        <f t="shared" si="109"/>
        <v>2740</v>
      </c>
    </row>
    <row r="260" spans="1:12" ht="25.5" hidden="1" outlineLevel="1">
      <c r="A260" s="25"/>
      <c r="B260" s="89"/>
      <c r="C260" s="20" t="s">
        <v>824</v>
      </c>
      <c r="D260" s="8"/>
      <c r="E260" s="28" t="s">
        <v>378</v>
      </c>
      <c r="F260" s="270">
        <f aca="true" t="shared" si="110" ref="F260:L260">F261</f>
        <v>1785</v>
      </c>
      <c r="G260" s="270">
        <f t="shared" si="110"/>
        <v>0</v>
      </c>
      <c r="H260" s="16">
        <f t="shared" si="110"/>
        <v>0</v>
      </c>
      <c r="I260" s="270">
        <f t="shared" si="110"/>
        <v>1785</v>
      </c>
      <c r="J260" s="270">
        <f t="shared" si="110"/>
        <v>0</v>
      </c>
      <c r="K260" s="16">
        <f t="shared" si="110"/>
        <v>0</v>
      </c>
      <c r="L260" s="270">
        <f t="shared" si="110"/>
        <v>1785</v>
      </c>
    </row>
    <row r="261" spans="1:12" ht="25.5" hidden="1" outlineLevel="1">
      <c r="A261" s="25"/>
      <c r="B261" s="89"/>
      <c r="C261" s="20" t="s">
        <v>823</v>
      </c>
      <c r="D261" s="17"/>
      <c r="E261" s="27" t="s">
        <v>828</v>
      </c>
      <c r="F261" s="270">
        <f aca="true" t="shared" si="111" ref="F261:L261">F262+F264</f>
        <v>1785</v>
      </c>
      <c r="G261" s="270">
        <f t="shared" si="111"/>
        <v>0</v>
      </c>
      <c r="H261" s="16">
        <f t="shared" si="111"/>
        <v>0</v>
      </c>
      <c r="I261" s="270">
        <f t="shared" si="111"/>
        <v>1785</v>
      </c>
      <c r="J261" s="270">
        <f t="shared" si="111"/>
        <v>0</v>
      </c>
      <c r="K261" s="16">
        <f t="shared" si="111"/>
        <v>0</v>
      </c>
      <c r="L261" s="270">
        <f t="shared" si="111"/>
        <v>1785</v>
      </c>
    </row>
    <row r="262" spans="1:12" ht="25.5" hidden="1" outlineLevel="1">
      <c r="A262" s="25"/>
      <c r="B262" s="89"/>
      <c r="C262" s="20" t="s">
        <v>53</v>
      </c>
      <c r="D262" s="8"/>
      <c r="E262" s="116" t="s">
        <v>565</v>
      </c>
      <c r="F262" s="270">
        <f aca="true" t="shared" si="112" ref="F262:L262">F263</f>
        <v>1531</v>
      </c>
      <c r="G262" s="270">
        <f t="shared" si="112"/>
        <v>0</v>
      </c>
      <c r="H262" s="16">
        <f t="shared" si="112"/>
        <v>0</v>
      </c>
      <c r="I262" s="270">
        <f t="shared" si="112"/>
        <v>1531</v>
      </c>
      <c r="J262" s="270">
        <f t="shared" si="112"/>
        <v>0</v>
      </c>
      <c r="K262" s="16">
        <f t="shared" si="112"/>
        <v>0</v>
      </c>
      <c r="L262" s="270">
        <f t="shared" si="112"/>
        <v>1531</v>
      </c>
    </row>
    <row r="263" spans="1:12" ht="25.5" hidden="1" outlineLevel="1">
      <c r="A263" s="25"/>
      <c r="B263" s="89"/>
      <c r="C263" s="20"/>
      <c r="D263" s="17" t="s">
        <v>148</v>
      </c>
      <c r="E263" s="27" t="s">
        <v>149</v>
      </c>
      <c r="F263" s="270">
        <v>1531</v>
      </c>
      <c r="G263" s="270"/>
      <c r="H263" s="16"/>
      <c r="I263" s="270">
        <f>SUM(F263:H263)</f>
        <v>1531</v>
      </c>
      <c r="J263" s="270"/>
      <c r="K263" s="16"/>
      <c r="L263" s="270">
        <f>SUM(I263:K263)</f>
        <v>1531</v>
      </c>
    </row>
    <row r="264" spans="1:12" ht="25.5" hidden="1" outlineLevel="1">
      <c r="A264" s="25"/>
      <c r="B264" s="89"/>
      <c r="C264" s="20" t="s">
        <v>852</v>
      </c>
      <c r="D264" s="17"/>
      <c r="E264" s="27" t="s">
        <v>853</v>
      </c>
      <c r="F264" s="270">
        <f aca="true" t="shared" si="113" ref="F264:L264">F265</f>
        <v>254</v>
      </c>
      <c r="G264" s="270">
        <f t="shared" si="113"/>
        <v>0</v>
      </c>
      <c r="H264" s="16">
        <f t="shared" si="113"/>
        <v>0</v>
      </c>
      <c r="I264" s="270">
        <f t="shared" si="113"/>
        <v>254</v>
      </c>
      <c r="J264" s="270">
        <f t="shared" si="113"/>
        <v>0</v>
      </c>
      <c r="K264" s="16">
        <f t="shared" si="113"/>
        <v>0</v>
      </c>
      <c r="L264" s="270">
        <f t="shared" si="113"/>
        <v>254</v>
      </c>
    </row>
    <row r="265" spans="1:12" ht="25.5" hidden="1" outlineLevel="1">
      <c r="A265" s="25"/>
      <c r="B265" s="89"/>
      <c r="C265" s="20"/>
      <c r="D265" s="17" t="s">
        <v>148</v>
      </c>
      <c r="E265" s="27" t="s">
        <v>149</v>
      </c>
      <c r="F265" s="270">
        <v>254</v>
      </c>
      <c r="G265" s="270"/>
      <c r="H265" s="16"/>
      <c r="I265" s="270">
        <f>SUM(F265:H265)</f>
        <v>254</v>
      </c>
      <c r="J265" s="270"/>
      <c r="K265" s="16"/>
      <c r="L265" s="270">
        <f>SUM(I265:K265)</f>
        <v>254</v>
      </c>
    </row>
    <row r="266" spans="1:12" ht="25.5" collapsed="1">
      <c r="A266" s="25"/>
      <c r="B266" s="89"/>
      <c r="C266" s="20" t="s">
        <v>826</v>
      </c>
      <c r="D266" s="8"/>
      <c r="E266" s="28" t="s">
        <v>379</v>
      </c>
      <c r="F266" s="272">
        <f aca="true" t="shared" si="114" ref="F266:L266">F268+F270</f>
        <v>875</v>
      </c>
      <c r="G266" s="272">
        <f t="shared" si="114"/>
        <v>0</v>
      </c>
      <c r="H266" s="21">
        <f t="shared" si="114"/>
        <v>0</v>
      </c>
      <c r="I266" s="21">
        <f t="shared" si="114"/>
        <v>875</v>
      </c>
      <c r="J266" s="21">
        <f t="shared" si="114"/>
        <v>80</v>
      </c>
      <c r="K266" s="21">
        <f t="shared" si="114"/>
        <v>0</v>
      </c>
      <c r="L266" s="21">
        <f t="shared" si="114"/>
        <v>955</v>
      </c>
    </row>
    <row r="267" spans="1:12" ht="38.25">
      <c r="A267" s="25"/>
      <c r="B267" s="89"/>
      <c r="C267" s="20" t="s">
        <v>827</v>
      </c>
      <c r="D267" s="17"/>
      <c r="E267" s="27" t="s">
        <v>223</v>
      </c>
      <c r="F267" s="272">
        <f aca="true" t="shared" si="115" ref="F267:L267">F268+F270</f>
        <v>875</v>
      </c>
      <c r="G267" s="272">
        <f t="shared" si="115"/>
        <v>0</v>
      </c>
      <c r="H267" s="21">
        <f t="shared" si="115"/>
        <v>0</v>
      </c>
      <c r="I267" s="21">
        <f t="shared" si="115"/>
        <v>875</v>
      </c>
      <c r="J267" s="21">
        <f t="shared" si="115"/>
        <v>80</v>
      </c>
      <c r="K267" s="21">
        <f t="shared" si="115"/>
        <v>0</v>
      </c>
      <c r="L267" s="21">
        <f t="shared" si="115"/>
        <v>955</v>
      </c>
    </row>
    <row r="268" spans="1:12" ht="51" hidden="1" outlineLevel="1">
      <c r="A268" s="25"/>
      <c r="B268" s="89"/>
      <c r="C268" s="20" t="s">
        <v>54</v>
      </c>
      <c r="D268" s="8"/>
      <c r="E268" s="28" t="s">
        <v>380</v>
      </c>
      <c r="F268" s="270">
        <f aca="true" t="shared" si="116" ref="F268:L268">SUM(F269:F269)</f>
        <v>161</v>
      </c>
      <c r="G268" s="270">
        <f t="shared" si="116"/>
        <v>0</v>
      </c>
      <c r="H268" s="16">
        <f t="shared" si="116"/>
        <v>0</v>
      </c>
      <c r="I268" s="270">
        <f t="shared" si="116"/>
        <v>161</v>
      </c>
      <c r="J268" s="270">
        <f t="shared" si="116"/>
        <v>0</v>
      </c>
      <c r="K268" s="270">
        <f t="shared" si="116"/>
        <v>0</v>
      </c>
      <c r="L268" s="270">
        <f t="shared" si="116"/>
        <v>161</v>
      </c>
    </row>
    <row r="269" spans="1:12" ht="25.5" hidden="1" outlineLevel="1">
      <c r="A269" s="25"/>
      <c r="B269" s="89"/>
      <c r="C269" s="20"/>
      <c r="D269" s="17" t="s">
        <v>150</v>
      </c>
      <c r="E269" s="27" t="s">
        <v>151</v>
      </c>
      <c r="F269" s="270">
        <v>161</v>
      </c>
      <c r="G269" s="270"/>
      <c r="H269" s="16"/>
      <c r="I269" s="270">
        <f>SUM(F269:H269)</f>
        <v>161</v>
      </c>
      <c r="J269" s="270"/>
      <c r="K269" s="16"/>
      <c r="L269" s="270">
        <f>SUM(I269:K269)</f>
        <v>161</v>
      </c>
    </row>
    <row r="270" spans="1:12" ht="25.5" collapsed="1">
      <c r="A270" s="25"/>
      <c r="B270" s="89"/>
      <c r="C270" s="20" t="s">
        <v>55</v>
      </c>
      <c r="D270" s="17"/>
      <c r="E270" s="27" t="s">
        <v>381</v>
      </c>
      <c r="F270" s="270">
        <f aca="true" t="shared" si="117" ref="F270:L270">F271</f>
        <v>714</v>
      </c>
      <c r="G270" s="270">
        <f t="shared" si="117"/>
        <v>0</v>
      </c>
      <c r="H270" s="16">
        <f t="shared" si="117"/>
        <v>0</v>
      </c>
      <c r="I270" s="16">
        <f t="shared" si="117"/>
        <v>714</v>
      </c>
      <c r="J270" s="16">
        <f t="shared" si="117"/>
        <v>80</v>
      </c>
      <c r="K270" s="16">
        <f t="shared" si="117"/>
        <v>0</v>
      </c>
      <c r="L270" s="16">
        <f t="shared" si="117"/>
        <v>794</v>
      </c>
    </row>
    <row r="271" spans="1:12" ht="25.5">
      <c r="A271" s="25"/>
      <c r="B271" s="89"/>
      <c r="C271" s="20"/>
      <c r="D271" s="17" t="s">
        <v>150</v>
      </c>
      <c r="E271" s="27" t="s">
        <v>151</v>
      </c>
      <c r="F271" s="270">
        <v>714</v>
      </c>
      <c r="G271" s="270"/>
      <c r="H271" s="16"/>
      <c r="I271" s="16">
        <f>SUM(F271:H271)</f>
        <v>714</v>
      </c>
      <c r="J271" s="16">
        <v>80</v>
      </c>
      <c r="K271" s="16"/>
      <c r="L271" s="16">
        <f>SUM(I271:K271)</f>
        <v>794</v>
      </c>
    </row>
    <row r="272" spans="1:12" ht="38.25">
      <c r="A272" s="25"/>
      <c r="B272" s="89"/>
      <c r="C272" s="20" t="s">
        <v>829</v>
      </c>
      <c r="D272" s="8"/>
      <c r="E272" s="28" t="s">
        <v>383</v>
      </c>
      <c r="F272" s="272">
        <f aca="true" t="shared" si="118" ref="F272:L272">F273+F277</f>
        <v>386</v>
      </c>
      <c r="G272" s="272">
        <f t="shared" si="118"/>
        <v>0</v>
      </c>
      <c r="H272" s="21">
        <f t="shared" si="118"/>
        <v>0</v>
      </c>
      <c r="I272" s="21">
        <f t="shared" si="118"/>
        <v>386</v>
      </c>
      <c r="J272" s="272">
        <f t="shared" si="118"/>
        <v>286.26756</v>
      </c>
      <c r="K272" s="21">
        <f t="shared" si="118"/>
        <v>0</v>
      </c>
      <c r="L272" s="272">
        <f t="shared" si="118"/>
        <v>672.26756</v>
      </c>
    </row>
    <row r="273" spans="1:12" ht="38.25">
      <c r="A273" s="25"/>
      <c r="B273" s="89"/>
      <c r="C273" s="20" t="s">
        <v>831</v>
      </c>
      <c r="D273" s="8"/>
      <c r="E273" s="28" t="s">
        <v>384</v>
      </c>
      <c r="F273" s="272">
        <f>F274</f>
        <v>0</v>
      </c>
      <c r="G273" s="272">
        <f aca="true" t="shared" si="119" ref="G273:L275">G274</f>
        <v>0</v>
      </c>
      <c r="H273" s="21">
        <f t="shared" si="119"/>
        <v>0</v>
      </c>
      <c r="I273" s="21">
        <f t="shared" si="119"/>
        <v>0</v>
      </c>
      <c r="J273" s="272">
        <f t="shared" si="119"/>
        <v>286.26756</v>
      </c>
      <c r="K273" s="21">
        <f t="shared" si="119"/>
        <v>0</v>
      </c>
      <c r="L273" s="272">
        <f t="shared" si="119"/>
        <v>286.26756</v>
      </c>
    </row>
    <row r="274" spans="1:12" ht="51">
      <c r="A274" s="25"/>
      <c r="B274" s="89"/>
      <c r="C274" s="20" t="s">
        <v>830</v>
      </c>
      <c r="D274" s="8"/>
      <c r="E274" s="28" t="s">
        <v>832</v>
      </c>
      <c r="F274" s="272">
        <f>F275</f>
        <v>0</v>
      </c>
      <c r="G274" s="272">
        <f t="shared" si="119"/>
        <v>0</v>
      </c>
      <c r="H274" s="21">
        <f t="shared" si="119"/>
        <v>0</v>
      </c>
      <c r="I274" s="21">
        <f t="shared" si="119"/>
        <v>0</v>
      </c>
      <c r="J274" s="272">
        <f t="shared" si="119"/>
        <v>286.26756</v>
      </c>
      <c r="K274" s="21">
        <f t="shared" si="119"/>
        <v>0</v>
      </c>
      <c r="L274" s="272">
        <f t="shared" si="119"/>
        <v>286.26756</v>
      </c>
    </row>
    <row r="275" spans="1:12" ht="51">
      <c r="A275" s="25"/>
      <c r="B275" s="89"/>
      <c r="C275" s="20" t="s">
        <v>57</v>
      </c>
      <c r="D275" s="8"/>
      <c r="E275" s="28" t="s">
        <v>385</v>
      </c>
      <c r="F275" s="272">
        <f>F276</f>
        <v>0</v>
      </c>
      <c r="G275" s="272">
        <f t="shared" si="119"/>
        <v>0</v>
      </c>
      <c r="H275" s="21">
        <f t="shared" si="119"/>
        <v>0</v>
      </c>
      <c r="I275" s="21">
        <f t="shared" si="119"/>
        <v>0</v>
      </c>
      <c r="J275" s="272">
        <f t="shared" si="119"/>
        <v>286.26756</v>
      </c>
      <c r="K275" s="21">
        <f t="shared" si="119"/>
        <v>0</v>
      </c>
      <c r="L275" s="272">
        <f t="shared" si="119"/>
        <v>286.26756</v>
      </c>
    </row>
    <row r="276" spans="1:12" ht="12.75">
      <c r="A276" s="25"/>
      <c r="B276" s="89"/>
      <c r="C276" s="20"/>
      <c r="D276" s="17" t="s">
        <v>560</v>
      </c>
      <c r="E276" s="27" t="s">
        <v>561</v>
      </c>
      <c r="F276" s="272"/>
      <c r="G276" s="272"/>
      <c r="H276" s="21"/>
      <c r="I276" s="21">
        <f>SUM(F276:H276)</f>
        <v>0</v>
      </c>
      <c r="J276" s="272">
        <v>286.26756</v>
      </c>
      <c r="K276" s="21"/>
      <c r="L276" s="272">
        <f>SUM(I276:K276)</f>
        <v>286.26756</v>
      </c>
    </row>
    <row r="277" spans="1:12" ht="63.75" hidden="1" outlineLevel="1">
      <c r="A277" s="25"/>
      <c r="B277" s="89"/>
      <c r="C277" s="20" t="s">
        <v>125</v>
      </c>
      <c r="D277" s="8"/>
      <c r="E277" s="28" t="s">
        <v>529</v>
      </c>
      <c r="F277" s="272">
        <f>F278</f>
        <v>386</v>
      </c>
      <c r="G277" s="272">
        <f aca="true" t="shared" si="120" ref="G277:L279">G278</f>
        <v>0</v>
      </c>
      <c r="H277" s="21">
        <f t="shared" si="120"/>
        <v>0</v>
      </c>
      <c r="I277" s="272">
        <f t="shared" si="120"/>
        <v>386</v>
      </c>
      <c r="J277" s="272">
        <f t="shared" si="120"/>
        <v>0</v>
      </c>
      <c r="K277" s="21">
        <f t="shared" si="120"/>
        <v>0</v>
      </c>
      <c r="L277" s="272">
        <f t="shared" si="120"/>
        <v>386</v>
      </c>
    </row>
    <row r="278" spans="1:12" ht="51" hidden="1" outlineLevel="1">
      <c r="A278" s="25"/>
      <c r="B278" s="89"/>
      <c r="C278" s="20" t="s">
        <v>126</v>
      </c>
      <c r="D278" s="8"/>
      <c r="E278" s="27" t="s">
        <v>398</v>
      </c>
      <c r="F278" s="272">
        <f>F279</f>
        <v>386</v>
      </c>
      <c r="G278" s="272">
        <f t="shared" si="120"/>
        <v>0</v>
      </c>
      <c r="H278" s="21">
        <f t="shared" si="120"/>
        <v>0</v>
      </c>
      <c r="I278" s="272">
        <f t="shared" si="120"/>
        <v>386</v>
      </c>
      <c r="J278" s="272">
        <f t="shared" si="120"/>
        <v>0</v>
      </c>
      <c r="K278" s="21">
        <f t="shared" si="120"/>
        <v>0</v>
      </c>
      <c r="L278" s="272">
        <f t="shared" si="120"/>
        <v>386</v>
      </c>
    </row>
    <row r="279" spans="1:12" ht="25.5" hidden="1" outlineLevel="1">
      <c r="A279" s="25"/>
      <c r="B279" s="89"/>
      <c r="C279" s="20" t="s">
        <v>60</v>
      </c>
      <c r="D279" s="8"/>
      <c r="E279" s="28" t="s">
        <v>530</v>
      </c>
      <c r="F279" s="272">
        <f>F280</f>
        <v>386</v>
      </c>
      <c r="G279" s="272">
        <f t="shared" si="120"/>
        <v>0</v>
      </c>
      <c r="H279" s="21">
        <f t="shared" si="120"/>
        <v>0</v>
      </c>
      <c r="I279" s="272">
        <f t="shared" si="120"/>
        <v>386</v>
      </c>
      <c r="J279" s="272">
        <f t="shared" si="120"/>
        <v>0</v>
      </c>
      <c r="K279" s="21">
        <f t="shared" si="120"/>
        <v>0</v>
      </c>
      <c r="L279" s="272">
        <f t="shared" si="120"/>
        <v>386</v>
      </c>
    </row>
    <row r="280" spans="1:12" ht="25.5" hidden="1" outlineLevel="1">
      <c r="A280" s="25"/>
      <c r="B280" s="89"/>
      <c r="C280" s="20"/>
      <c r="D280" s="17" t="s">
        <v>150</v>
      </c>
      <c r="E280" s="27" t="s">
        <v>151</v>
      </c>
      <c r="F280" s="270">
        <v>386</v>
      </c>
      <c r="G280" s="270"/>
      <c r="H280" s="16"/>
      <c r="I280" s="270">
        <f>SUM(F280:H280)</f>
        <v>386</v>
      </c>
      <c r="J280" s="270"/>
      <c r="K280" s="16"/>
      <c r="L280" s="270">
        <f>SUM(I280:K280)</f>
        <v>386</v>
      </c>
    </row>
    <row r="281" spans="1:16" s="11" customFormat="1" ht="25.5" hidden="1" outlineLevel="1">
      <c r="A281" s="8"/>
      <c r="B281" s="7"/>
      <c r="C281" s="20" t="s">
        <v>131</v>
      </c>
      <c r="D281" s="8"/>
      <c r="E281" s="110" t="s">
        <v>130</v>
      </c>
      <c r="F281" s="272">
        <f aca="true" t="shared" si="121" ref="F281:L281">F282+F290+F287</f>
        <v>6385</v>
      </c>
      <c r="G281" s="272">
        <f t="shared" si="121"/>
        <v>0</v>
      </c>
      <c r="H281" s="21">
        <f t="shared" si="121"/>
        <v>0</v>
      </c>
      <c r="I281" s="272">
        <f t="shared" si="121"/>
        <v>6385</v>
      </c>
      <c r="J281" s="272">
        <f t="shared" si="121"/>
        <v>0</v>
      </c>
      <c r="K281" s="21">
        <f t="shared" si="121"/>
        <v>0</v>
      </c>
      <c r="L281" s="272">
        <f t="shared" si="121"/>
        <v>6385</v>
      </c>
      <c r="M281" s="2"/>
      <c r="N281" s="2"/>
      <c r="O281" s="2"/>
      <c r="P281" s="2"/>
    </row>
    <row r="282" spans="1:16" s="11" customFormat="1" ht="25.5" hidden="1" outlineLevel="1">
      <c r="A282" s="8"/>
      <c r="B282" s="7"/>
      <c r="C282" s="20" t="s">
        <v>132</v>
      </c>
      <c r="D282" s="17"/>
      <c r="E282" s="27" t="s">
        <v>133</v>
      </c>
      <c r="F282" s="272">
        <f aca="true" t="shared" si="122" ref="F282:L282">F283</f>
        <v>1777.4</v>
      </c>
      <c r="G282" s="272">
        <f t="shared" si="122"/>
        <v>0</v>
      </c>
      <c r="H282" s="21">
        <f t="shared" si="122"/>
        <v>0</v>
      </c>
      <c r="I282" s="272">
        <f t="shared" si="122"/>
        <v>1777.4</v>
      </c>
      <c r="J282" s="272">
        <f t="shared" si="122"/>
        <v>0</v>
      </c>
      <c r="K282" s="21">
        <f t="shared" si="122"/>
        <v>0</v>
      </c>
      <c r="L282" s="272">
        <f t="shared" si="122"/>
        <v>1777.4</v>
      </c>
      <c r="M282" s="2"/>
      <c r="N282" s="2"/>
      <c r="O282" s="2"/>
      <c r="P282" s="2"/>
    </row>
    <row r="283" spans="1:16" s="19" customFormat="1" ht="25.5" hidden="1" outlineLevel="1">
      <c r="A283" s="8"/>
      <c r="B283" s="7"/>
      <c r="C283" s="7" t="s">
        <v>519</v>
      </c>
      <c r="D283" s="17"/>
      <c r="E283" s="27" t="s">
        <v>541</v>
      </c>
      <c r="F283" s="272">
        <f aca="true" t="shared" si="123" ref="F283:L283">SUM(F284:F286)</f>
        <v>1777.4</v>
      </c>
      <c r="G283" s="272">
        <f t="shared" si="123"/>
        <v>0</v>
      </c>
      <c r="H283" s="21">
        <f t="shared" si="123"/>
        <v>0</v>
      </c>
      <c r="I283" s="272">
        <f t="shared" si="123"/>
        <v>1777.4</v>
      </c>
      <c r="J283" s="272">
        <f t="shared" si="123"/>
        <v>0</v>
      </c>
      <c r="K283" s="21">
        <f t="shared" si="123"/>
        <v>0</v>
      </c>
      <c r="L283" s="272">
        <f t="shared" si="123"/>
        <v>1777.4</v>
      </c>
      <c r="M283" s="208"/>
      <c r="N283" s="107"/>
      <c r="O283" s="107"/>
      <c r="P283" s="107"/>
    </row>
    <row r="284" spans="1:16" s="19" customFormat="1" ht="63.75" hidden="1" outlineLevel="1">
      <c r="A284" s="8"/>
      <c r="B284" s="7"/>
      <c r="C284" s="20"/>
      <c r="D284" s="17" t="s">
        <v>340</v>
      </c>
      <c r="E284" s="27" t="s">
        <v>341</v>
      </c>
      <c r="F284" s="270">
        <v>1125.186</v>
      </c>
      <c r="G284" s="270"/>
      <c r="H284" s="16"/>
      <c r="I284" s="270">
        <f>SUM(F284:H284)</f>
        <v>1125.186</v>
      </c>
      <c r="J284" s="270"/>
      <c r="K284" s="16"/>
      <c r="L284" s="270">
        <f>SUM(I284:K284)</f>
        <v>1125.186</v>
      </c>
      <c r="M284" s="107"/>
      <c r="N284" s="107"/>
      <c r="O284" s="107"/>
      <c r="P284" s="107"/>
    </row>
    <row r="285" spans="1:16" s="19" customFormat="1" ht="25.5" hidden="1" outlineLevel="1">
      <c r="A285" s="8"/>
      <c r="B285" s="7"/>
      <c r="C285" s="20"/>
      <c r="D285" s="17" t="s">
        <v>150</v>
      </c>
      <c r="E285" s="27" t="s">
        <v>151</v>
      </c>
      <c r="F285" s="270">
        <v>648.214</v>
      </c>
      <c r="G285" s="270"/>
      <c r="H285" s="16"/>
      <c r="I285" s="270">
        <f>SUM(F285:H285)</f>
        <v>648.214</v>
      </c>
      <c r="J285" s="270"/>
      <c r="K285" s="16"/>
      <c r="L285" s="270">
        <f>SUM(I285:K285)</f>
        <v>648.214</v>
      </c>
      <c r="M285" s="107"/>
      <c r="N285" s="107"/>
      <c r="O285" s="107"/>
      <c r="P285" s="107"/>
    </row>
    <row r="286" spans="1:16" s="19" customFormat="1" ht="12.75" hidden="1" outlineLevel="1">
      <c r="A286" s="8"/>
      <c r="B286" s="7"/>
      <c r="C286" s="20"/>
      <c r="D286" s="17" t="s">
        <v>560</v>
      </c>
      <c r="E286" s="27" t="s">
        <v>561</v>
      </c>
      <c r="F286" s="270">
        <v>4</v>
      </c>
      <c r="G286" s="270"/>
      <c r="H286" s="16"/>
      <c r="I286" s="270">
        <f>SUM(F286:H286)</f>
        <v>4</v>
      </c>
      <c r="J286" s="270"/>
      <c r="K286" s="16"/>
      <c r="L286" s="270">
        <f>SUM(I286:K286)</f>
        <v>4</v>
      </c>
      <c r="M286" s="107"/>
      <c r="N286" s="107"/>
      <c r="O286" s="107"/>
      <c r="P286" s="107"/>
    </row>
    <row r="287" spans="1:16" s="19" customFormat="1" ht="25.5" hidden="1" outlineLevel="1">
      <c r="A287" s="8"/>
      <c r="B287" s="7"/>
      <c r="C287" s="7" t="s">
        <v>517</v>
      </c>
      <c r="D287" s="17"/>
      <c r="E287" s="27" t="s">
        <v>521</v>
      </c>
      <c r="F287" s="272">
        <f>F288</f>
        <v>204.6</v>
      </c>
      <c r="G287" s="272">
        <f aca="true" t="shared" si="124" ref="G287:L288">G288</f>
        <v>0</v>
      </c>
      <c r="H287" s="21">
        <f t="shared" si="124"/>
        <v>0</v>
      </c>
      <c r="I287" s="272">
        <f t="shared" si="124"/>
        <v>204.6</v>
      </c>
      <c r="J287" s="272">
        <f t="shared" si="124"/>
        <v>0</v>
      </c>
      <c r="K287" s="21">
        <f t="shared" si="124"/>
        <v>0</v>
      </c>
      <c r="L287" s="272">
        <f t="shared" si="124"/>
        <v>204.6</v>
      </c>
      <c r="M287" s="107"/>
      <c r="N287" s="107"/>
      <c r="O287" s="107"/>
      <c r="P287" s="107"/>
    </row>
    <row r="288" spans="1:16" s="11" customFormat="1" ht="25.5" hidden="1" outlineLevel="1">
      <c r="A288" s="8"/>
      <c r="B288" s="7"/>
      <c r="C288" s="7" t="s">
        <v>692</v>
      </c>
      <c r="D288" s="17"/>
      <c r="E288" s="27" t="s">
        <v>693</v>
      </c>
      <c r="F288" s="270">
        <f>F289</f>
        <v>204.6</v>
      </c>
      <c r="G288" s="270">
        <f t="shared" si="124"/>
        <v>0</v>
      </c>
      <c r="H288" s="16">
        <f t="shared" si="124"/>
        <v>0</v>
      </c>
      <c r="I288" s="270">
        <f t="shared" si="124"/>
        <v>204.6</v>
      </c>
      <c r="J288" s="270">
        <f t="shared" si="124"/>
        <v>0</v>
      </c>
      <c r="K288" s="16">
        <f t="shared" si="124"/>
        <v>0</v>
      </c>
      <c r="L288" s="270">
        <f t="shared" si="124"/>
        <v>204.6</v>
      </c>
      <c r="M288" s="2"/>
      <c r="N288" s="2"/>
      <c r="O288" s="2"/>
      <c r="P288" s="2"/>
    </row>
    <row r="289" spans="1:16" s="11" customFormat="1" ht="25.5" hidden="1" outlineLevel="1">
      <c r="A289" s="8"/>
      <c r="B289" s="7"/>
      <c r="C289" s="7"/>
      <c r="D289" s="17" t="s">
        <v>150</v>
      </c>
      <c r="E289" s="27" t="s">
        <v>151</v>
      </c>
      <c r="F289" s="270">
        <v>204.6</v>
      </c>
      <c r="G289" s="270"/>
      <c r="H289" s="16"/>
      <c r="I289" s="270">
        <f>SUM(F289:H289)</f>
        <v>204.6</v>
      </c>
      <c r="J289" s="270"/>
      <c r="K289" s="16"/>
      <c r="L289" s="270">
        <f>SUM(I289:K289)</f>
        <v>204.6</v>
      </c>
      <c r="M289" s="2"/>
      <c r="N289" s="2"/>
      <c r="O289" s="2"/>
      <c r="P289" s="2"/>
    </row>
    <row r="290" spans="1:12" ht="25.5" hidden="1" outlineLevel="1">
      <c r="A290" s="25"/>
      <c r="B290" s="20"/>
      <c r="C290" s="7" t="s">
        <v>331</v>
      </c>
      <c r="D290" s="17"/>
      <c r="E290" s="27" t="s">
        <v>520</v>
      </c>
      <c r="F290" s="272">
        <f>F291</f>
        <v>4403</v>
      </c>
      <c r="G290" s="272">
        <f aca="true" t="shared" si="125" ref="G290:L291">G291</f>
        <v>0</v>
      </c>
      <c r="H290" s="21">
        <f t="shared" si="125"/>
        <v>0</v>
      </c>
      <c r="I290" s="272">
        <f t="shared" si="125"/>
        <v>4403</v>
      </c>
      <c r="J290" s="272">
        <f t="shared" si="125"/>
        <v>0</v>
      </c>
      <c r="K290" s="21">
        <f t="shared" si="125"/>
        <v>0</v>
      </c>
      <c r="L290" s="272">
        <f t="shared" si="125"/>
        <v>4403</v>
      </c>
    </row>
    <row r="291" spans="1:12" ht="38.25" hidden="1" outlineLevel="1">
      <c r="A291" s="25"/>
      <c r="B291" s="20"/>
      <c r="C291" s="7" t="s">
        <v>332</v>
      </c>
      <c r="D291" s="7"/>
      <c r="E291" s="28" t="s">
        <v>537</v>
      </c>
      <c r="F291" s="270">
        <f>F292</f>
        <v>4403</v>
      </c>
      <c r="G291" s="270">
        <f t="shared" si="125"/>
        <v>0</v>
      </c>
      <c r="H291" s="16">
        <f t="shared" si="125"/>
        <v>0</v>
      </c>
      <c r="I291" s="270">
        <f t="shared" si="125"/>
        <v>4403</v>
      </c>
      <c r="J291" s="270">
        <f t="shared" si="125"/>
        <v>0</v>
      </c>
      <c r="K291" s="16">
        <f t="shared" si="125"/>
        <v>0</v>
      </c>
      <c r="L291" s="270">
        <f t="shared" si="125"/>
        <v>4403</v>
      </c>
    </row>
    <row r="292" spans="1:12" ht="25.5" hidden="1" outlineLevel="1">
      <c r="A292" s="25"/>
      <c r="B292" s="20"/>
      <c r="C292" s="6"/>
      <c r="D292" s="17" t="s">
        <v>148</v>
      </c>
      <c r="E292" s="27" t="s">
        <v>149</v>
      </c>
      <c r="F292" s="270">
        <v>4403</v>
      </c>
      <c r="G292" s="270"/>
      <c r="H292" s="16"/>
      <c r="I292" s="270">
        <f>SUM(F292:H292)</f>
        <v>4403</v>
      </c>
      <c r="J292" s="270"/>
      <c r="K292" s="16"/>
      <c r="L292" s="270">
        <f>SUM(I292:K292)</f>
        <v>4403</v>
      </c>
    </row>
    <row r="293" spans="1:12" ht="25.5" collapsed="1">
      <c r="A293" s="25"/>
      <c r="B293" s="20" t="s">
        <v>862</v>
      </c>
      <c r="C293" s="6"/>
      <c r="D293" s="7"/>
      <c r="E293" s="28" t="s">
        <v>863</v>
      </c>
      <c r="F293" s="272">
        <f>F294</f>
        <v>2222</v>
      </c>
      <c r="G293" s="272">
        <f aca="true" t="shared" si="126" ref="G293:L294">G294</f>
        <v>0</v>
      </c>
      <c r="H293" s="21">
        <f t="shared" si="126"/>
        <v>0</v>
      </c>
      <c r="I293" s="21">
        <f t="shared" si="126"/>
        <v>2222</v>
      </c>
      <c r="J293" s="21">
        <f t="shared" si="126"/>
        <v>54</v>
      </c>
      <c r="K293" s="21">
        <f t="shared" si="126"/>
        <v>0</v>
      </c>
      <c r="L293" s="21">
        <f t="shared" si="126"/>
        <v>2276</v>
      </c>
    </row>
    <row r="294" spans="1:12" ht="38.25">
      <c r="A294" s="25"/>
      <c r="B294" s="7" t="s">
        <v>864</v>
      </c>
      <c r="C294" s="6"/>
      <c r="D294" s="7"/>
      <c r="E294" s="28" t="s">
        <v>76</v>
      </c>
      <c r="F294" s="272">
        <f>F295</f>
        <v>2222</v>
      </c>
      <c r="G294" s="272">
        <f t="shared" si="126"/>
        <v>0</v>
      </c>
      <c r="H294" s="21">
        <f t="shared" si="126"/>
        <v>0</v>
      </c>
      <c r="I294" s="21">
        <f t="shared" si="126"/>
        <v>2222</v>
      </c>
      <c r="J294" s="21">
        <f t="shared" si="126"/>
        <v>54</v>
      </c>
      <c r="K294" s="21">
        <f t="shared" si="126"/>
        <v>0</v>
      </c>
      <c r="L294" s="21">
        <f t="shared" si="126"/>
        <v>2276</v>
      </c>
    </row>
    <row r="295" spans="1:12" ht="38.25">
      <c r="A295" s="25"/>
      <c r="B295" s="89"/>
      <c r="C295" s="7" t="s">
        <v>138</v>
      </c>
      <c r="D295" s="17"/>
      <c r="E295" s="27" t="s">
        <v>289</v>
      </c>
      <c r="F295" s="272">
        <f aca="true" t="shared" si="127" ref="F295:L295">F296+F301</f>
        <v>2222</v>
      </c>
      <c r="G295" s="272">
        <f t="shared" si="127"/>
        <v>0</v>
      </c>
      <c r="H295" s="21">
        <f t="shared" si="127"/>
        <v>0</v>
      </c>
      <c r="I295" s="21">
        <f t="shared" si="127"/>
        <v>2222</v>
      </c>
      <c r="J295" s="21">
        <f t="shared" si="127"/>
        <v>54</v>
      </c>
      <c r="K295" s="21">
        <f t="shared" si="127"/>
        <v>0</v>
      </c>
      <c r="L295" s="21">
        <f t="shared" si="127"/>
        <v>2276</v>
      </c>
    </row>
    <row r="296" spans="1:12" ht="25.5">
      <c r="A296" s="25"/>
      <c r="B296" s="89"/>
      <c r="C296" s="7" t="s">
        <v>139</v>
      </c>
      <c r="D296" s="17"/>
      <c r="E296" s="27" t="s">
        <v>290</v>
      </c>
      <c r="F296" s="272">
        <f>F297</f>
        <v>10</v>
      </c>
      <c r="G296" s="272">
        <f aca="true" t="shared" si="128" ref="G296:L298">G297</f>
        <v>0</v>
      </c>
      <c r="H296" s="21">
        <f t="shared" si="128"/>
        <v>0</v>
      </c>
      <c r="I296" s="21">
        <f t="shared" si="128"/>
        <v>10</v>
      </c>
      <c r="J296" s="21">
        <f t="shared" si="128"/>
        <v>54</v>
      </c>
      <c r="K296" s="21">
        <f t="shared" si="128"/>
        <v>0</v>
      </c>
      <c r="L296" s="21">
        <f t="shared" si="128"/>
        <v>64</v>
      </c>
    </row>
    <row r="297" spans="1:12" ht="25.5">
      <c r="A297" s="25"/>
      <c r="B297" s="89"/>
      <c r="C297" s="7" t="s">
        <v>140</v>
      </c>
      <c r="D297" s="17"/>
      <c r="E297" s="27" t="s">
        <v>15</v>
      </c>
      <c r="F297" s="272">
        <f>F298</f>
        <v>10</v>
      </c>
      <c r="G297" s="272">
        <f t="shared" si="128"/>
        <v>0</v>
      </c>
      <c r="H297" s="21">
        <f t="shared" si="128"/>
        <v>0</v>
      </c>
      <c r="I297" s="21">
        <f t="shared" si="128"/>
        <v>10</v>
      </c>
      <c r="J297" s="21">
        <f t="shared" si="128"/>
        <v>54</v>
      </c>
      <c r="K297" s="21">
        <f t="shared" si="128"/>
        <v>0</v>
      </c>
      <c r="L297" s="21">
        <f t="shared" si="128"/>
        <v>64</v>
      </c>
    </row>
    <row r="298" spans="1:12" ht="25.5">
      <c r="A298" s="25"/>
      <c r="B298" s="89"/>
      <c r="C298" s="7" t="s">
        <v>262</v>
      </c>
      <c r="D298" s="17"/>
      <c r="E298" s="27" t="s">
        <v>291</v>
      </c>
      <c r="F298" s="270">
        <f>F299</f>
        <v>10</v>
      </c>
      <c r="G298" s="270">
        <f t="shared" si="128"/>
        <v>0</v>
      </c>
      <c r="H298" s="16">
        <f t="shared" si="128"/>
        <v>0</v>
      </c>
      <c r="I298" s="16">
        <f t="shared" si="128"/>
        <v>10</v>
      </c>
      <c r="J298" s="16">
        <f t="shared" si="128"/>
        <v>54</v>
      </c>
      <c r="K298" s="16">
        <f t="shared" si="128"/>
        <v>0</v>
      </c>
      <c r="L298" s="16">
        <f t="shared" si="128"/>
        <v>64</v>
      </c>
    </row>
    <row r="299" spans="1:12" ht="25.5">
      <c r="A299" s="25"/>
      <c r="B299" s="89"/>
      <c r="C299" s="7"/>
      <c r="D299" s="17" t="s">
        <v>150</v>
      </c>
      <c r="E299" s="27" t="s">
        <v>151</v>
      </c>
      <c r="F299" s="270">
        <v>10</v>
      </c>
      <c r="G299" s="270"/>
      <c r="H299" s="16"/>
      <c r="I299" s="16">
        <f>SUM(F299:H299)</f>
        <v>10</v>
      </c>
      <c r="J299" s="16">
        <v>54</v>
      </c>
      <c r="K299" s="16"/>
      <c r="L299" s="16">
        <f>SUM(I299:K299)</f>
        <v>64</v>
      </c>
    </row>
    <row r="300" spans="1:12" ht="63.75" hidden="1" outlineLevel="1">
      <c r="A300" s="25"/>
      <c r="B300" s="89"/>
      <c r="C300" s="7" t="s">
        <v>487</v>
      </c>
      <c r="D300" s="17"/>
      <c r="E300" s="27" t="s">
        <v>294</v>
      </c>
      <c r="F300" s="272">
        <f aca="true" t="shared" si="129" ref="F300:L300">F301</f>
        <v>2212</v>
      </c>
      <c r="G300" s="272">
        <f t="shared" si="129"/>
        <v>0</v>
      </c>
      <c r="H300" s="21">
        <f t="shared" si="129"/>
        <v>0</v>
      </c>
      <c r="I300" s="272">
        <f t="shared" si="129"/>
        <v>2212</v>
      </c>
      <c r="J300" s="272">
        <f t="shared" si="129"/>
        <v>0</v>
      </c>
      <c r="K300" s="21">
        <f t="shared" si="129"/>
        <v>0</v>
      </c>
      <c r="L300" s="272">
        <f t="shared" si="129"/>
        <v>2212</v>
      </c>
    </row>
    <row r="301" spans="1:12" ht="25.5" hidden="1" outlineLevel="1">
      <c r="A301" s="25"/>
      <c r="B301" s="89"/>
      <c r="C301" s="7" t="s">
        <v>490</v>
      </c>
      <c r="D301" s="17"/>
      <c r="E301" s="27" t="s">
        <v>141</v>
      </c>
      <c r="F301" s="272">
        <f aca="true" t="shared" si="130" ref="F301:L301">F302+F304</f>
        <v>2212</v>
      </c>
      <c r="G301" s="272">
        <f t="shared" si="130"/>
        <v>0</v>
      </c>
      <c r="H301" s="21">
        <f t="shared" si="130"/>
        <v>0</v>
      </c>
      <c r="I301" s="272">
        <f t="shared" si="130"/>
        <v>2212</v>
      </c>
      <c r="J301" s="272">
        <f t="shared" si="130"/>
        <v>0</v>
      </c>
      <c r="K301" s="21">
        <f t="shared" si="130"/>
        <v>0</v>
      </c>
      <c r="L301" s="272">
        <f t="shared" si="130"/>
        <v>2212</v>
      </c>
    </row>
    <row r="302" spans="1:12" ht="51" hidden="1" outlineLevel="1">
      <c r="A302" s="25"/>
      <c r="B302" s="89"/>
      <c r="C302" s="7" t="s">
        <v>264</v>
      </c>
      <c r="D302" s="17"/>
      <c r="E302" s="27" t="s">
        <v>296</v>
      </c>
      <c r="F302" s="270">
        <f aca="true" t="shared" si="131" ref="F302:L302">F303</f>
        <v>122</v>
      </c>
      <c r="G302" s="270">
        <f t="shared" si="131"/>
        <v>0</v>
      </c>
      <c r="H302" s="16">
        <f t="shared" si="131"/>
        <v>0</v>
      </c>
      <c r="I302" s="270">
        <f t="shared" si="131"/>
        <v>122</v>
      </c>
      <c r="J302" s="270">
        <f t="shared" si="131"/>
        <v>0</v>
      </c>
      <c r="K302" s="16">
        <f t="shared" si="131"/>
        <v>0</v>
      </c>
      <c r="L302" s="270">
        <f t="shared" si="131"/>
        <v>122</v>
      </c>
    </row>
    <row r="303" spans="1:12" ht="25.5" hidden="1" outlineLevel="1">
      <c r="A303" s="25"/>
      <c r="B303" s="89"/>
      <c r="C303" s="7"/>
      <c r="D303" s="17" t="s">
        <v>150</v>
      </c>
      <c r="E303" s="27" t="s">
        <v>151</v>
      </c>
      <c r="F303" s="270">
        <v>122</v>
      </c>
      <c r="G303" s="270"/>
      <c r="H303" s="16"/>
      <c r="I303" s="270">
        <f>SUM(F303:H303)</f>
        <v>122</v>
      </c>
      <c r="J303" s="270"/>
      <c r="K303" s="16"/>
      <c r="L303" s="270">
        <f>SUM(I303:K303)</f>
        <v>122</v>
      </c>
    </row>
    <row r="304" spans="1:12" ht="25.5" hidden="1" outlineLevel="1">
      <c r="A304" s="25"/>
      <c r="B304" s="89"/>
      <c r="C304" s="7" t="s">
        <v>265</v>
      </c>
      <c r="D304" s="17"/>
      <c r="E304" s="27" t="s">
        <v>297</v>
      </c>
      <c r="F304" s="270">
        <f aca="true" t="shared" si="132" ref="F304:L304">F305</f>
        <v>2090</v>
      </c>
      <c r="G304" s="270">
        <f t="shared" si="132"/>
        <v>0</v>
      </c>
      <c r="H304" s="16">
        <f t="shared" si="132"/>
        <v>0</v>
      </c>
      <c r="I304" s="270">
        <f t="shared" si="132"/>
        <v>2090</v>
      </c>
      <c r="J304" s="270">
        <f t="shared" si="132"/>
        <v>0</v>
      </c>
      <c r="K304" s="16">
        <f t="shared" si="132"/>
        <v>0</v>
      </c>
      <c r="L304" s="270">
        <f t="shared" si="132"/>
        <v>2090</v>
      </c>
    </row>
    <row r="305" spans="1:12" ht="25.5" hidden="1" outlineLevel="1">
      <c r="A305" s="25"/>
      <c r="B305" s="89"/>
      <c r="C305" s="7"/>
      <c r="D305" s="17" t="s">
        <v>148</v>
      </c>
      <c r="E305" s="27" t="s">
        <v>149</v>
      </c>
      <c r="F305" s="270">
        <v>2090</v>
      </c>
      <c r="G305" s="270"/>
      <c r="H305" s="16"/>
      <c r="I305" s="270">
        <f>SUM(F305:H305)</f>
        <v>2090</v>
      </c>
      <c r="J305" s="270"/>
      <c r="K305" s="16"/>
      <c r="L305" s="270">
        <f>SUM(I305:K305)</f>
        <v>2090</v>
      </c>
    </row>
    <row r="306" spans="1:12" ht="12.75" collapsed="1">
      <c r="A306" s="25"/>
      <c r="B306" s="20" t="s">
        <v>77</v>
      </c>
      <c r="C306" s="6"/>
      <c r="D306" s="7"/>
      <c r="E306" s="28" t="s">
        <v>78</v>
      </c>
      <c r="F306" s="21">
        <f aca="true" t="shared" si="133" ref="F306:L306">F320+F370+F350+F307</f>
        <v>7192</v>
      </c>
      <c r="G306" s="272">
        <f t="shared" si="133"/>
        <v>736.19787</v>
      </c>
      <c r="H306" s="21">
        <f t="shared" si="133"/>
        <v>0</v>
      </c>
      <c r="I306" s="272">
        <f t="shared" si="133"/>
        <v>7928.19787</v>
      </c>
      <c r="J306" s="21">
        <f t="shared" si="133"/>
        <v>212</v>
      </c>
      <c r="K306" s="21">
        <f t="shared" si="133"/>
        <v>0</v>
      </c>
      <c r="L306" s="272">
        <f t="shared" si="133"/>
        <v>8140.19787</v>
      </c>
    </row>
    <row r="307" spans="1:12" ht="12.75" hidden="1" outlineLevel="1">
      <c r="A307" s="25"/>
      <c r="B307" s="20" t="s">
        <v>79</v>
      </c>
      <c r="C307" s="6"/>
      <c r="D307" s="7"/>
      <c r="E307" s="28" t="s">
        <v>80</v>
      </c>
      <c r="F307" s="21">
        <f>F308</f>
        <v>0</v>
      </c>
      <c r="G307" s="272">
        <f aca="true" t="shared" si="134" ref="G307:L310">G308</f>
        <v>0</v>
      </c>
      <c r="H307" s="21">
        <f t="shared" si="134"/>
        <v>0</v>
      </c>
      <c r="I307" s="272">
        <f t="shared" si="134"/>
        <v>0</v>
      </c>
      <c r="J307" s="272">
        <f t="shared" si="134"/>
        <v>0</v>
      </c>
      <c r="K307" s="21">
        <f t="shared" si="134"/>
        <v>0</v>
      </c>
      <c r="L307" s="272">
        <f t="shared" si="134"/>
        <v>0</v>
      </c>
    </row>
    <row r="308" spans="1:12" ht="25.5" hidden="1" outlineLevel="1">
      <c r="A308" s="25"/>
      <c r="B308" s="20"/>
      <c r="C308" s="20" t="s">
        <v>551</v>
      </c>
      <c r="D308" s="17"/>
      <c r="E308" s="27" t="s">
        <v>210</v>
      </c>
      <c r="F308" s="21">
        <f>F309</f>
        <v>0</v>
      </c>
      <c r="G308" s="272">
        <f t="shared" si="134"/>
        <v>0</v>
      </c>
      <c r="H308" s="21">
        <f t="shared" si="134"/>
        <v>0</v>
      </c>
      <c r="I308" s="272">
        <f t="shared" si="134"/>
        <v>0</v>
      </c>
      <c r="J308" s="272">
        <f t="shared" si="134"/>
        <v>0</v>
      </c>
      <c r="K308" s="21">
        <f t="shared" si="134"/>
        <v>0</v>
      </c>
      <c r="L308" s="272">
        <f t="shared" si="134"/>
        <v>0</v>
      </c>
    </row>
    <row r="309" spans="1:12" ht="25.5" hidden="1" outlineLevel="1">
      <c r="A309" s="25"/>
      <c r="B309" s="20"/>
      <c r="C309" s="20" t="s">
        <v>817</v>
      </c>
      <c r="D309" s="17"/>
      <c r="E309" s="27" t="s">
        <v>608</v>
      </c>
      <c r="F309" s="21">
        <f>F310</f>
        <v>0</v>
      </c>
      <c r="G309" s="272">
        <f t="shared" si="134"/>
        <v>0</v>
      </c>
      <c r="H309" s="21">
        <f t="shared" si="134"/>
        <v>0</v>
      </c>
      <c r="I309" s="272">
        <f t="shared" si="134"/>
        <v>0</v>
      </c>
      <c r="J309" s="272">
        <f t="shared" si="134"/>
        <v>0</v>
      </c>
      <c r="K309" s="21">
        <f t="shared" si="134"/>
        <v>0</v>
      </c>
      <c r="L309" s="272">
        <f t="shared" si="134"/>
        <v>0</v>
      </c>
    </row>
    <row r="310" spans="1:12" ht="51" hidden="1" outlineLevel="1">
      <c r="A310" s="25"/>
      <c r="B310" s="20"/>
      <c r="C310" s="20" t="s">
        <v>818</v>
      </c>
      <c r="D310" s="17"/>
      <c r="E310" s="27" t="s">
        <v>819</v>
      </c>
      <c r="F310" s="21">
        <f>F311</f>
        <v>0</v>
      </c>
      <c r="G310" s="272">
        <f t="shared" si="134"/>
        <v>0</v>
      </c>
      <c r="H310" s="21">
        <f t="shared" si="134"/>
        <v>0</v>
      </c>
      <c r="I310" s="272">
        <f t="shared" si="134"/>
        <v>0</v>
      </c>
      <c r="J310" s="272">
        <f t="shared" si="134"/>
        <v>0</v>
      </c>
      <c r="K310" s="21">
        <f t="shared" si="134"/>
        <v>0</v>
      </c>
      <c r="L310" s="272">
        <f t="shared" si="134"/>
        <v>0</v>
      </c>
    </row>
    <row r="311" spans="1:12" ht="25.5" hidden="1" outlineLevel="1">
      <c r="A311" s="25"/>
      <c r="B311" s="20"/>
      <c r="C311" s="20" t="s">
        <v>567</v>
      </c>
      <c r="D311" s="17"/>
      <c r="E311" s="27" t="s">
        <v>609</v>
      </c>
      <c r="F311" s="21">
        <f aca="true" t="shared" si="135" ref="F311:L311">F312+F314+F316</f>
        <v>0</v>
      </c>
      <c r="G311" s="272">
        <f t="shared" si="135"/>
        <v>0</v>
      </c>
      <c r="H311" s="21">
        <f t="shared" si="135"/>
        <v>0</v>
      </c>
      <c r="I311" s="272">
        <f t="shared" si="135"/>
        <v>0</v>
      </c>
      <c r="J311" s="272">
        <f t="shared" si="135"/>
        <v>0</v>
      </c>
      <c r="K311" s="21">
        <f t="shared" si="135"/>
        <v>0</v>
      </c>
      <c r="L311" s="272">
        <f t="shared" si="135"/>
        <v>0</v>
      </c>
    </row>
    <row r="312" spans="1:12" ht="25.5" hidden="1" outlineLevel="1">
      <c r="A312" s="25"/>
      <c r="B312" s="20"/>
      <c r="C312" s="20"/>
      <c r="D312" s="17" t="s">
        <v>150</v>
      </c>
      <c r="E312" s="27" t="s">
        <v>151</v>
      </c>
      <c r="F312" s="16">
        <f aca="true" t="shared" si="136" ref="F312:L312">F313</f>
        <v>0</v>
      </c>
      <c r="G312" s="270">
        <f t="shared" si="136"/>
        <v>0</v>
      </c>
      <c r="H312" s="16">
        <f t="shared" si="136"/>
        <v>0</v>
      </c>
      <c r="I312" s="270">
        <f t="shared" si="136"/>
        <v>0</v>
      </c>
      <c r="J312" s="270">
        <f t="shared" si="136"/>
        <v>0</v>
      </c>
      <c r="K312" s="16">
        <f t="shared" si="136"/>
        <v>0</v>
      </c>
      <c r="L312" s="270">
        <f t="shared" si="136"/>
        <v>0</v>
      </c>
    </row>
    <row r="313" spans="1:12" ht="38.25" hidden="1" outlineLevel="1">
      <c r="A313" s="25"/>
      <c r="B313" s="20"/>
      <c r="C313" s="20"/>
      <c r="D313" s="17"/>
      <c r="E313" s="27" t="s">
        <v>610</v>
      </c>
      <c r="F313" s="16"/>
      <c r="G313" s="270"/>
      <c r="H313" s="16"/>
      <c r="I313" s="270">
        <f>SUM(F313:H313)</f>
        <v>0</v>
      </c>
      <c r="J313" s="270"/>
      <c r="K313" s="16"/>
      <c r="L313" s="270">
        <f>SUM(I313:K313)</f>
        <v>0</v>
      </c>
    </row>
    <row r="314" spans="1:12" ht="12.75" hidden="1" outlineLevel="1">
      <c r="A314" s="25"/>
      <c r="B314" s="20"/>
      <c r="C314" s="20"/>
      <c r="D314" s="17" t="s">
        <v>152</v>
      </c>
      <c r="E314" s="27" t="s">
        <v>153</v>
      </c>
      <c r="F314" s="16">
        <f aca="true" t="shared" si="137" ref="F314:L314">F315</f>
        <v>0</v>
      </c>
      <c r="G314" s="270">
        <f t="shared" si="137"/>
        <v>0</v>
      </c>
      <c r="H314" s="16">
        <f t="shared" si="137"/>
        <v>0</v>
      </c>
      <c r="I314" s="270">
        <f t="shared" si="137"/>
        <v>0</v>
      </c>
      <c r="J314" s="270">
        <f t="shared" si="137"/>
        <v>0</v>
      </c>
      <c r="K314" s="16">
        <f t="shared" si="137"/>
        <v>0</v>
      </c>
      <c r="L314" s="270">
        <f t="shared" si="137"/>
        <v>0</v>
      </c>
    </row>
    <row r="315" spans="1:12" ht="25.5" hidden="1" outlineLevel="1">
      <c r="A315" s="25"/>
      <c r="B315" s="20"/>
      <c r="C315" s="20"/>
      <c r="D315" s="17"/>
      <c r="E315" s="27" t="s">
        <v>600</v>
      </c>
      <c r="F315" s="16"/>
      <c r="G315" s="270"/>
      <c r="H315" s="16"/>
      <c r="I315" s="270">
        <f>SUM(F315:H315)</f>
        <v>0</v>
      </c>
      <c r="J315" s="270"/>
      <c r="K315" s="16"/>
      <c r="L315" s="270">
        <f>SUM(I315:K315)</f>
        <v>0</v>
      </c>
    </row>
    <row r="316" spans="1:12" ht="38.25" hidden="1" outlineLevel="1">
      <c r="A316" s="25"/>
      <c r="B316" s="20"/>
      <c r="C316" s="20"/>
      <c r="D316" s="17" t="s">
        <v>601</v>
      </c>
      <c r="E316" s="27" t="s">
        <v>602</v>
      </c>
      <c r="F316" s="16">
        <f aca="true" t="shared" si="138" ref="F316:L316">SUM(F317:F319)</f>
        <v>0</v>
      </c>
      <c r="G316" s="270">
        <f t="shared" si="138"/>
        <v>0</v>
      </c>
      <c r="H316" s="16">
        <f t="shared" si="138"/>
        <v>0</v>
      </c>
      <c r="I316" s="270">
        <f t="shared" si="138"/>
        <v>0</v>
      </c>
      <c r="J316" s="270">
        <f t="shared" si="138"/>
        <v>0</v>
      </c>
      <c r="K316" s="16">
        <f t="shared" si="138"/>
        <v>0</v>
      </c>
      <c r="L316" s="270">
        <f t="shared" si="138"/>
        <v>0</v>
      </c>
    </row>
    <row r="317" spans="1:12" ht="25.5" hidden="1" outlineLevel="1">
      <c r="A317" s="25"/>
      <c r="B317" s="20"/>
      <c r="C317" s="20"/>
      <c r="D317" s="17"/>
      <c r="E317" s="27" t="s">
        <v>603</v>
      </c>
      <c r="F317" s="16"/>
      <c r="G317" s="270"/>
      <c r="H317" s="16"/>
      <c r="I317" s="270">
        <f>SUM(F317:H317)</f>
        <v>0</v>
      </c>
      <c r="J317" s="270"/>
      <c r="K317" s="16"/>
      <c r="L317" s="270">
        <f>SUM(I317:K317)</f>
        <v>0</v>
      </c>
    </row>
    <row r="318" spans="1:12" ht="25.5" hidden="1" outlineLevel="1">
      <c r="A318" s="25"/>
      <c r="B318" s="20"/>
      <c r="C318" s="20"/>
      <c r="D318" s="17"/>
      <c r="E318" s="27" t="s">
        <v>373</v>
      </c>
      <c r="F318" s="16"/>
      <c r="G318" s="270"/>
      <c r="H318" s="16"/>
      <c r="I318" s="270">
        <f>SUM(F318:H318)</f>
        <v>0</v>
      </c>
      <c r="J318" s="270"/>
      <c r="K318" s="16"/>
      <c r="L318" s="270">
        <f>SUM(I318:K318)</f>
        <v>0</v>
      </c>
    </row>
    <row r="319" spans="1:12" ht="25.5" hidden="1" outlineLevel="1">
      <c r="A319" s="25"/>
      <c r="B319" s="20"/>
      <c r="C319" s="20"/>
      <c r="D319" s="17"/>
      <c r="E319" s="115" t="s">
        <v>374</v>
      </c>
      <c r="F319" s="16"/>
      <c r="G319" s="270"/>
      <c r="H319" s="16"/>
      <c r="I319" s="270">
        <f>SUM(F319:H319)</f>
        <v>0</v>
      </c>
      <c r="J319" s="270"/>
      <c r="K319" s="16"/>
      <c r="L319" s="270">
        <f>SUM(I319:K319)</f>
        <v>0</v>
      </c>
    </row>
    <row r="320" spans="1:12" ht="12.75" hidden="1" outlineLevel="1">
      <c r="A320" s="25"/>
      <c r="B320" s="20" t="s">
        <v>81</v>
      </c>
      <c r="C320" s="20"/>
      <c r="D320" s="20"/>
      <c r="E320" s="110" t="s">
        <v>82</v>
      </c>
      <c r="F320" s="21">
        <f aca="true" t="shared" si="139" ref="F320:L320">F326+F321</f>
        <v>303</v>
      </c>
      <c r="G320" s="272">
        <f t="shared" si="139"/>
        <v>0</v>
      </c>
      <c r="H320" s="21">
        <f t="shared" si="139"/>
        <v>0</v>
      </c>
      <c r="I320" s="272">
        <f t="shared" si="139"/>
        <v>303</v>
      </c>
      <c r="J320" s="272">
        <f t="shared" si="139"/>
        <v>0</v>
      </c>
      <c r="K320" s="21">
        <f t="shared" si="139"/>
        <v>0</v>
      </c>
      <c r="L320" s="272">
        <f t="shared" si="139"/>
        <v>303</v>
      </c>
    </row>
    <row r="321" spans="1:12" ht="38.25" hidden="1" outlineLevel="1">
      <c r="A321" s="25"/>
      <c r="B321" s="20"/>
      <c r="C321" s="7" t="s">
        <v>138</v>
      </c>
      <c r="D321" s="17"/>
      <c r="E321" s="27" t="s">
        <v>289</v>
      </c>
      <c r="F321" s="21">
        <f>F322</f>
        <v>0</v>
      </c>
      <c r="G321" s="272">
        <f aca="true" t="shared" si="140" ref="G321:L324">G322</f>
        <v>0</v>
      </c>
      <c r="H321" s="21">
        <f t="shared" si="140"/>
        <v>0</v>
      </c>
      <c r="I321" s="272">
        <f t="shared" si="140"/>
        <v>0</v>
      </c>
      <c r="J321" s="272">
        <f t="shared" si="140"/>
        <v>0</v>
      </c>
      <c r="K321" s="21">
        <f t="shared" si="140"/>
        <v>0</v>
      </c>
      <c r="L321" s="272">
        <f t="shared" si="140"/>
        <v>0</v>
      </c>
    </row>
    <row r="322" spans="1:12" ht="38.25" hidden="1" outlineLevel="1">
      <c r="A322" s="25"/>
      <c r="B322" s="20"/>
      <c r="C322" s="7" t="s">
        <v>47</v>
      </c>
      <c r="D322" s="17"/>
      <c r="E322" s="27" t="s">
        <v>48</v>
      </c>
      <c r="F322" s="21">
        <f>F323</f>
        <v>0</v>
      </c>
      <c r="G322" s="272">
        <f t="shared" si="140"/>
        <v>0</v>
      </c>
      <c r="H322" s="21">
        <f t="shared" si="140"/>
        <v>0</v>
      </c>
      <c r="I322" s="272">
        <f t="shared" si="140"/>
        <v>0</v>
      </c>
      <c r="J322" s="272">
        <f t="shared" si="140"/>
        <v>0</v>
      </c>
      <c r="K322" s="21">
        <f t="shared" si="140"/>
        <v>0</v>
      </c>
      <c r="L322" s="272">
        <f t="shared" si="140"/>
        <v>0</v>
      </c>
    </row>
    <row r="323" spans="1:12" ht="63.75" hidden="1" outlineLevel="1">
      <c r="A323" s="25"/>
      <c r="B323" s="20"/>
      <c r="C323" s="7" t="s">
        <v>49</v>
      </c>
      <c r="D323" s="17"/>
      <c r="E323" s="27" t="s">
        <v>843</v>
      </c>
      <c r="F323" s="16">
        <f>F324</f>
        <v>0</v>
      </c>
      <c r="G323" s="270">
        <f t="shared" si="140"/>
        <v>0</v>
      </c>
      <c r="H323" s="16">
        <f t="shared" si="140"/>
        <v>0</v>
      </c>
      <c r="I323" s="270">
        <f t="shared" si="140"/>
        <v>0</v>
      </c>
      <c r="J323" s="270">
        <f t="shared" si="140"/>
        <v>0</v>
      </c>
      <c r="K323" s="16">
        <f t="shared" si="140"/>
        <v>0</v>
      </c>
      <c r="L323" s="270">
        <f t="shared" si="140"/>
        <v>0</v>
      </c>
    </row>
    <row r="324" spans="1:16" s="31" customFormat="1" ht="63.75" hidden="1" outlineLevel="1">
      <c r="A324" s="25"/>
      <c r="B324" s="20"/>
      <c r="C324" s="7" t="s">
        <v>844</v>
      </c>
      <c r="D324" s="17"/>
      <c r="E324" s="27" t="s">
        <v>845</v>
      </c>
      <c r="F324" s="16">
        <f>F325</f>
        <v>0</v>
      </c>
      <c r="G324" s="270">
        <f t="shared" si="140"/>
        <v>0</v>
      </c>
      <c r="H324" s="16">
        <f t="shared" si="140"/>
        <v>0</v>
      </c>
      <c r="I324" s="270">
        <f t="shared" si="140"/>
        <v>0</v>
      </c>
      <c r="J324" s="270">
        <f t="shared" si="140"/>
        <v>0</v>
      </c>
      <c r="K324" s="16">
        <f t="shared" si="140"/>
        <v>0</v>
      </c>
      <c r="L324" s="270">
        <f t="shared" si="140"/>
        <v>0</v>
      </c>
      <c r="M324" s="108"/>
      <c r="N324" s="108"/>
      <c r="O324" s="108"/>
      <c r="P324" s="108"/>
    </row>
    <row r="325" spans="1:16" s="31" customFormat="1" ht="25.5" hidden="1" outlineLevel="1">
      <c r="A325" s="25"/>
      <c r="B325" s="20"/>
      <c r="C325" s="7"/>
      <c r="D325" s="17" t="s">
        <v>150</v>
      </c>
      <c r="E325" s="27" t="s">
        <v>151</v>
      </c>
      <c r="F325" s="16">
        <f>29.4-29.4</f>
        <v>0</v>
      </c>
      <c r="G325" s="270"/>
      <c r="H325" s="16"/>
      <c r="I325" s="270">
        <f>SUM(F325:H325)</f>
        <v>0</v>
      </c>
      <c r="J325" s="270"/>
      <c r="K325" s="16"/>
      <c r="L325" s="270">
        <f>SUM(I325:K325)</f>
        <v>0</v>
      </c>
      <c r="M325" s="103"/>
      <c r="N325" s="108"/>
      <c r="O325" s="108"/>
      <c r="P325" s="108"/>
    </row>
    <row r="326" spans="1:12" ht="38.25" hidden="1" outlineLevel="1">
      <c r="A326" s="25"/>
      <c r="B326" s="20"/>
      <c r="C326" s="20" t="s">
        <v>498</v>
      </c>
      <c r="D326" s="8"/>
      <c r="E326" s="28" t="s">
        <v>302</v>
      </c>
      <c r="F326" s="21">
        <f aca="true" t="shared" si="141" ref="F326:L326">F327</f>
        <v>303</v>
      </c>
      <c r="G326" s="272">
        <f t="shared" si="141"/>
        <v>0</v>
      </c>
      <c r="H326" s="21">
        <f t="shared" si="141"/>
        <v>0</v>
      </c>
      <c r="I326" s="272">
        <f t="shared" si="141"/>
        <v>303</v>
      </c>
      <c r="J326" s="272">
        <f t="shared" si="141"/>
        <v>0</v>
      </c>
      <c r="K326" s="21">
        <f t="shared" si="141"/>
        <v>0</v>
      </c>
      <c r="L326" s="272">
        <f t="shared" si="141"/>
        <v>303</v>
      </c>
    </row>
    <row r="327" spans="1:12" ht="38.25" hidden="1" outlineLevel="1">
      <c r="A327" s="25"/>
      <c r="B327" s="89"/>
      <c r="C327" s="20" t="s">
        <v>806</v>
      </c>
      <c r="D327" s="8"/>
      <c r="E327" s="28" t="s">
        <v>314</v>
      </c>
      <c r="F327" s="21">
        <f aca="true" t="shared" si="142" ref="F327:L327">F328+F343</f>
        <v>303</v>
      </c>
      <c r="G327" s="272">
        <f t="shared" si="142"/>
        <v>0</v>
      </c>
      <c r="H327" s="21">
        <f t="shared" si="142"/>
        <v>0</v>
      </c>
      <c r="I327" s="272">
        <f t="shared" si="142"/>
        <v>303</v>
      </c>
      <c r="J327" s="272">
        <f t="shared" si="142"/>
        <v>0</v>
      </c>
      <c r="K327" s="21">
        <f t="shared" si="142"/>
        <v>0</v>
      </c>
      <c r="L327" s="272">
        <f t="shared" si="142"/>
        <v>303</v>
      </c>
    </row>
    <row r="328" spans="1:12" ht="25.5" hidden="1" outlineLevel="1">
      <c r="A328" s="25"/>
      <c r="B328" s="89"/>
      <c r="C328" s="20" t="s">
        <v>807</v>
      </c>
      <c r="D328" s="8"/>
      <c r="E328" s="28" t="s">
        <v>808</v>
      </c>
      <c r="F328" s="21">
        <f aca="true" t="shared" si="143" ref="F328:L328">F329+F331+F333+F335+F337+F339+F341</f>
        <v>297</v>
      </c>
      <c r="G328" s="272">
        <f t="shared" si="143"/>
        <v>0</v>
      </c>
      <c r="H328" s="21">
        <f t="shared" si="143"/>
        <v>0</v>
      </c>
      <c r="I328" s="272">
        <f t="shared" si="143"/>
        <v>297</v>
      </c>
      <c r="J328" s="272">
        <f t="shared" si="143"/>
        <v>0</v>
      </c>
      <c r="K328" s="21">
        <f t="shared" si="143"/>
        <v>0</v>
      </c>
      <c r="L328" s="272">
        <f t="shared" si="143"/>
        <v>297</v>
      </c>
    </row>
    <row r="329" spans="1:12" ht="38.25" hidden="1" outlineLevel="1">
      <c r="A329" s="25"/>
      <c r="B329" s="89"/>
      <c r="C329" s="20" t="s">
        <v>795</v>
      </c>
      <c r="D329" s="8"/>
      <c r="E329" s="28" t="s">
        <v>315</v>
      </c>
      <c r="F329" s="21">
        <f aca="true" t="shared" si="144" ref="F329:L329">F330</f>
        <v>0</v>
      </c>
      <c r="G329" s="272">
        <f t="shared" si="144"/>
        <v>0</v>
      </c>
      <c r="H329" s="21">
        <f t="shared" si="144"/>
        <v>0</v>
      </c>
      <c r="I329" s="272">
        <f t="shared" si="144"/>
        <v>0</v>
      </c>
      <c r="J329" s="272">
        <f t="shared" si="144"/>
        <v>0</v>
      </c>
      <c r="K329" s="21">
        <f t="shared" si="144"/>
        <v>0</v>
      </c>
      <c r="L329" s="272">
        <f t="shared" si="144"/>
        <v>0</v>
      </c>
    </row>
    <row r="330" spans="1:12" ht="12.75" hidden="1" outlineLevel="1">
      <c r="A330" s="25"/>
      <c r="B330" s="89"/>
      <c r="C330" s="20"/>
      <c r="D330" s="17" t="s">
        <v>560</v>
      </c>
      <c r="E330" s="27" t="s">
        <v>561</v>
      </c>
      <c r="F330" s="16"/>
      <c r="G330" s="270"/>
      <c r="H330" s="16"/>
      <c r="I330" s="270">
        <f>SUM(F330:H330)</f>
        <v>0</v>
      </c>
      <c r="J330" s="270"/>
      <c r="K330" s="16"/>
      <c r="L330" s="270">
        <f>SUM(I330:K330)</f>
        <v>0</v>
      </c>
    </row>
    <row r="331" spans="1:12" ht="51" hidden="1" outlineLevel="1">
      <c r="A331" s="25"/>
      <c r="B331" s="89"/>
      <c r="C331" s="20" t="s">
        <v>796</v>
      </c>
      <c r="D331" s="8"/>
      <c r="E331" s="28" t="s">
        <v>316</v>
      </c>
      <c r="F331" s="21">
        <f aca="true" t="shared" si="145" ref="F331:L331">F332</f>
        <v>0</v>
      </c>
      <c r="G331" s="272">
        <f t="shared" si="145"/>
        <v>0</v>
      </c>
      <c r="H331" s="21">
        <f t="shared" si="145"/>
        <v>0</v>
      </c>
      <c r="I331" s="272">
        <f t="shared" si="145"/>
        <v>0</v>
      </c>
      <c r="J331" s="272">
        <f t="shared" si="145"/>
        <v>0</v>
      </c>
      <c r="K331" s="21">
        <f t="shared" si="145"/>
        <v>0</v>
      </c>
      <c r="L331" s="272">
        <f t="shared" si="145"/>
        <v>0</v>
      </c>
    </row>
    <row r="332" spans="1:12" ht="12.75" hidden="1" outlineLevel="1">
      <c r="A332" s="25"/>
      <c r="B332" s="89"/>
      <c r="C332" s="20"/>
      <c r="D332" s="17" t="s">
        <v>560</v>
      </c>
      <c r="E332" s="27" t="s">
        <v>561</v>
      </c>
      <c r="F332" s="16"/>
      <c r="G332" s="270"/>
      <c r="H332" s="16"/>
      <c r="I332" s="270">
        <f>SUM(F332:H332)</f>
        <v>0</v>
      </c>
      <c r="J332" s="270"/>
      <c r="K332" s="16"/>
      <c r="L332" s="270">
        <f>SUM(I332:K332)</f>
        <v>0</v>
      </c>
    </row>
    <row r="333" spans="1:12" ht="63.75" hidden="1" outlineLevel="1">
      <c r="A333" s="25"/>
      <c r="B333" s="89"/>
      <c r="C333" s="20" t="s">
        <v>797</v>
      </c>
      <c r="D333" s="8"/>
      <c r="E333" s="28" t="s">
        <v>317</v>
      </c>
      <c r="F333" s="21">
        <f aca="true" t="shared" si="146" ref="F333:L333">F334</f>
        <v>47</v>
      </c>
      <c r="G333" s="272">
        <f t="shared" si="146"/>
        <v>0</v>
      </c>
      <c r="H333" s="21">
        <f t="shared" si="146"/>
        <v>0</v>
      </c>
      <c r="I333" s="272">
        <f t="shared" si="146"/>
        <v>47</v>
      </c>
      <c r="J333" s="272">
        <f t="shared" si="146"/>
        <v>0</v>
      </c>
      <c r="K333" s="21">
        <f t="shared" si="146"/>
        <v>0</v>
      </c>
      <c r="L333" s="272">
        <f t="shared" si="146"/>
        <v>47</v>
      </c>
    </row>
    <row r="334" spans="1:12" ht="25.5" hidden="1" outlineLevel="1">
      <c r="A334" s="25"/>
      <c r="B334" s="89"/>
      <c r="C334" s="20"/>
      <c r="D334" s="17" t="s">
        <v>150</v>
      </c>
      <c r="E334" s="27" t="s">
        <v>151</v>
      </c>
      <c r="F334" s="16">
        <v>47</v>
      </c>
      <c r="G334" s="270"/>
      <c r="H334" s="16"/>
      <c r="I334" s="270">
        <f>SUM(F334:H334)</f>
        <v>47</v>
      </c>
      <c r="J334" s="270"/>
      <c r="K334" s="16"/>
      <c r="L334" s="270">
        <f>SUM(I334:K334)</f>
        <v>47</v>
      </c>
    </row>
    <row r="335" spans="1:12" ht="38.25" hidden="1" outlineLevel="1">
      <c r="A335" s="25"/>
      <c r="B335" s="89"/>
      <c r="C335" s="20" t="s">
        <v>798</v>
      </c>
      <c r="D335" s="8"/>
      <c r="E335" s="28" t="s">
        <v>318</v>
      </c>
      <c r="F335" s="21">
        <f aca="true" t="shared" si="147" ref="F335:L335">F336</f>
        <v>20</v>
      </c>
      <c r="G335" s="272">
        <f t="shared" si="147"/>
        <v>0</v>
      </c>
      <c r="H335" s="21">
        <f t="shared" si="147"/>
        <v>0</v>
      </c>
      <c r="I335" s="272">
        <f t="shared" si="147"/>
        <v>20</v>
      </c>
      <c r="J335" s="272">
        <f t="shared" si="147"/>
        <v>0</v>
      </c>
      <c r="K335" s="21">
        <f t="shared" si="147"/>
        <v>0</v>
      </c>
      <c r="L335" s="272">
        <f t="shared" si="147"/>
        <v>20</v>
      </c>
    </row>
    <row r="336" spans="1:12" ht="25.5" hidden="1" outlineLevel="1">
      <c r="A336" s="25"/>
      <c r="B336" s="89"/>
      <c r="C336" s="20"/>
      <c r="D336" s="17" t="s">
        <v>150</v>
      </c>
      <c r="E336" s="27" t="s">
        <v>151</v>
      </c>
      <c r="F336" s="16">
        <v>20</v>
      </c>
      <c r="G336" s="270"/>
      <c r="H336" s="16"/>
      <c r="I336" s="270">
        <f>SUM(F336:H336)</f>
        <v>20</v>
      </c>
      <c r="J336" s="270"/>
      <c r="K336" s="16"/>
      <c r="L336" s="270">
        <f>SUM(I336:K336)</f>
        <v>20</v>
      </c>
    </row>
    <row r="337" spans="1:12" ht="25.5" hidden="1" outlineLevel="1">
      <c r="A337" s="25"/>
      <c r="B337" s="89"/>
      <c r="C337" s="20" t="s">
        <v>326</v>
      </c>
      <c r="D337" s="17"/>
      <c r="E337" s="27" t="s">
        <v>327</v>
      </c>
      <c r="F337" s="16">
        <f aca="true" t="shared" si="148" ref="F337:L337">F338</f>
        <v>0</v>
      </c>
      <c r="G337" s="270">
        <f t="shared" si="148"/>
        <v>0</v>
      </c>
      <c r="H337" s="16">
        <f t="shared" si="148"/>
        <v>0</v>
      </c>
      <c r="I337" s="270">
        <f t="shared" si="148"/>
        <v>0</v>
      </c>
      <c r="J337" s="270">
        <f t="shared" si="148"/>
        <v>0</v>
      </c>
      <c r="K337" s="16">
        <f t="shared" si="148"/>
        <v>0</v>
      </c>
      <c r="L337" s="270">
        <f t="shared" si="148"/>
        <v>0</v>
      </c>
    </row>
    <row r="338" spans="1:12" ht="12.75" hidden="1" outlineLevel="1">
      <c r="A338" s="25"/>
      <c r="B338" s="89"/>
      <c r="C338" s="20"/>
      <c r="D338" s="17" t="s">
        <v>560</v>
      </c>
      <c r="E338" s="27" t="s">
        <v>561</v>
      </c>
      <c r="F338" s="16"/>
      <c r="G338" s="270"/>
      <c r="H338" s="16"/>
      <c r="I338" s="270">
        <f>SUM(F338:H338)</f>
        <v>0</v>
      </c>
      <c r="J338" s="270"/>
      <c r="K338" s="16"/>
      <c r="L338" s="270">
        <f>SUM(I338:K338)</f>
        <v>0</v>
      </c>
    </row>
    <row r="339" spans="1:12" ht="25.5" hidden="1" outlineLevel="1">
      <c r="A339" s="25"/>
      <c r="B339" s="89"/>
      <c r="C339" s="20" t="s">
        <v>325</v>
      </c>
      <c r="D339" s="17"/>
      <c r="E339" s="27" t="s">
        <v>270</v>
      </c>
      <c r="F339" s="16">
        <f aca="true" t="shared" si="149" ref="F339:L339">F340</f>
        <v>0</v>
      </c>
      <c r="G339" s="270">
        <f t="shared" si="149"/>
        <v>0</v>
      </c>
      <c r="H339" s="16">
        <f t="shared" si="149"/>
        <v>0</v>
      </c>
      <c r="I339" s="270">
        <f t="shared" si="149"/>
        <v>0</v>
      </c>
      <c r="J339" s="270">
        <f t="shared" si="149"/>
        <v>0</v>
      </c>
      <c r="K339" s="16">
        <f t="shared" si="149"/>
        <v>0</v>
      </c>
      <c r="L339" s="270">
        <f t="shared" si="149"/>
        <v>0</v>
      </c>
    </row>
    <row r="340" spans="1:12" ht="12.75" hidden="1" outlineLevel="1">
      <c r="A340" s="25"/>
      <c r="B340" s="89"/>
      <c r="C340" s="20"/>
      <c r="D340" s="17" t="s">
        <v>560</v>
      </c>
      <c r="E340" s="27" t="s">
        <v>561</v>
      </c>
      <c r="F340" s="16"/>
      <c r="G340" s="270"/>
      <c r="H340" s="16"/>
      <c r="I340" s="270">
        <f>SUM(F340:H340)</f>
        <v>0</v>
      </c>
      <c r="J340" s="270"/>
      <c r="K340" s="16"/>
      <c r="L340" s="270">
        <f>SUM(I340:K340)</f>
        <v>0</v>
      </c>
    </row>
    <row r="341" spans="1:12" ht="25.5" hidden="1" outlineLevel="1">
      <c r="A341" s="25"/>
      <c r="B341" s="89"/>
      <c r="C341" s="20" t="s">
        <v>324</v>
      </c>
      <c r="D341" s="17"/>
      <c r="E341" s="27" t="s">
        <v>319</v>
      </c>
      <c r="F341" s="16">
        <f aca="true" t="shared" si="150" ref="F341:L341">F342</f>
        <v>230</v>
      </c>
      <c r="G341" s="270">
        <f t="shared" si="150"/>
        <v>0</v>
      </c>
      <c r="H341" s="16">
        <f t="shared" si="150"/>
        <v>0</v>
      </c>
      <c r="I341" s="270">
        <f t="shared" si="150"/>
        <v>230</v>
      </c>
      <c r="J341" s="270">
        <f t="shared" si="150"/>
        <v>0</v>
      </c>
      <c r="K341" s="16">
        <f t="shared" si="150"/>
        <v>0</v>
      </c>
      <c r="L341" s="270">
        <f t="shared" si="150"/>
        <v>230</v>
      </c>
    </row>
    <row r="342" spans="1:12" ht="12.75" hidden="1" outlineLevel="1">
      <c r="A342" s="25"/>
      <c r="B342" s="89"/>
      <c r="C342" s="20"/>
      <c r="D342" s="17" t="s">
        <v>560</v>
      </c>
      <c r="E342" s="27" t="s">
        <v>561</v>
      </c>
      <c r="F342" s="16">
        <v>230</v>
      </c>
      <c r="G342" s="270"/>
      <c r="H342" s="16"/>
      <c r="I342" s="270">
        <f>SUM(F342:H342)</f>
        <v>230</v>
      </c>
      <c r="J342" s="270"/>
      <c r="K342" s="16"/>
      <c r="L342" s="270">
        <f>SUM(I342:K342)</f>
        <v>230</v>
      </c>
    </row>
    <row r="343" spans="1:12" ht="38.25" hidden="1" outlineLevel="1">
      <c r="A343" s="25"/>
      <c r="B343" s="89"/>
      <c r="C343" s="20" t="s">
        <v>809</v>
      </c>
      <c r="D343" s="8"/>
      <c r="E343" s="28" t="s">
        <v>810</v>
      </c>
      <c r="F343" s="16">
        <f aca="true" t="shared" si="151" ref="F343:L343">F344+F346+F348</f>
        <v>6</v>
      </c>
      <c r="G343" s="270">
        <f t="shared" si="151"/>
        <v>0</v>
      </c>
      <c r="H343" s="16">
        <f t="shared" si="151"/>
        <v>0</v>
      </c>
      <c r="I343" s="270">
        <f t="shared" si="151"/>
        <v>6</v>
      </c>
      <c r="J343" s="270">
        <f t="shared" si="151"/>
        <v>0</v>
      </c>
      <c r="K343" s="16">
        <f t="shared" si="151"/>
        <v>0</v>
      </c>
      <c r="L343" s="270">
        <f t="shared" si="151"/>
        <v>6</v>
      </c>
    </row>
    <row r="344" spans="1:12" ht="51" hidden="1" outlineLevel="1">
      <c r="A344" s="25"/>
      <c r="B344" s="89"/>
      <c r="C344" s="20" t="s">
        <v>811</v>
      </c>
      <c r="D344" s="17"/>
      <c r="E344" s="27" t="s">
        <v>273</v>
      </c>
      <c r="F344" s="16">
        <f aca="true" t="shared" si="152" ref="F344:L344">F345</f>
        <v>0</v>
      </c>
      <c r="G344" s="270">
        <f t="shared" si="152"/>
        <v>0</v>
      </c>
      <c r="H344" s="16">
        <f t="shared" si="152"/>
        <v>0</v>
      </c>
      <c r="I344" s="270">
        <f t="shared" si="152"/>
        <v>0</v>
      </c>
      <c r="J344" s="270">
        <f t="shared" si="152"/>
        <v>0</v>
      </c>
      <c r="K344" s="16">
        <f t="shared" si="152"/>
        <v>0</v>
      </c>
      <c r="L344" s="270">
        <f t="shared" si="152"/>
        <v>0</v>
      </c>
    </row>
    <row r="345" spans="1:12" ht="12.75" hidden="1" outlineLevel="1">
      <c r="A345" s="25"/>
      <c r="B345" s="89"/>
      <c r="C345" s="20"/>
      <c r="D345" s="17" t="s">
        <v>560</v>
      </c>
      <c r="E345" s="27" t="s">
        <v>561</v>
      </c>
      <c r="F345" s="16"/>
      <c r="G345" s="270"/>
      <c r="H345" s="16"/>
      <c r="I345" s="270">
        <f>SUM(F345:H345)</f>
        <v>0</v>
      </c>
      <c r="J345" s="270"/>
      <c r="K345" s="16"/>
      <c r="L345" s="270">
        <f>SUM(I345:K345)</f>
        <v>0</v>
      </c>
    </row>
    <row r="346" spans="1:12" ht="51" hidden="1" outlineLevel="1">
      <c r="A346" s="25"/>
      <c r="B346" s="89"/>
      <c r="C346" s="20" t="s">
        <v>271</v>
      </c>
      <c r="D346" s="17"/>
      <c r="E346" s="110" t="s">
        <v>549</v>
      </c>
      <c r="F346" s="16">
        <f aca="true" t="shared" si="153" ref="F346:L346">F347</f>
        <v>6</v>
      </c>
      <c r="G346" s="270">
        <f t="shared" si="153"/>
        <v>0</v>
      </c>
      <c r="H346" s="16">
        <f t="shared" si="153"/>
        <v>0</v>
      </c>
      <c r="I346" s="270">
        <f t="shared" si="153"/>
        <v>6</v>
      </c>
      <c r="J346" s="270">
        <f t="shared" si="153"/>
        <v>0</v>
      </c>
      <c r="K346" s="16">
        <f t="shared" si="153"/>
        <v>0</v>
      </c>
      <c r="L346" s="270">
        <f t="shared" si="153"/>
        <v>6</v>
      </c>
    </row>
    <row r="347" spans="1:12" ht="12.75" hidden="1" outlineLevel="1">
      <c r="A347" s="25"/>
      <c r="B347" s="89"/>
      <c r="C347" s="20"/>
      <c r="D347" s="17" t="s">
        <v>560</v>
      </c>
      <c r="E347" s="27" t="s">
        <v>561</v>
      </c>
      <c r="F347" s="16">
        <v>6</v>
      </c>
      <c r="G347" s="270"/>
      <c r="H347" s="16"/>
      <c r="I347" s="270">
        <f>SUM(F347:H347)</f>
        <v>6</v>
      </c>
      <c r="J347" s="270"/>
      <c r="K347" s="16"/>
      <c r="L347" s="270">
        <f>SUM(I347:K347)</f>
        <v>6</v>
      </c>
    </row>
    <row r="348" spans="1:12" ht="38.25" hidden="1" outlineLevel="2">
      <c r="A348" s="25"/>
      <c r="B348" s="89"/>
      <c r="C348" s="20" t="s">
        <v>482</v>
      </c>
      <c r="D348" s="17"/>
      <c r="E348" s="110" t="s">
        <v>423</v>
      </c>
      <c r="F348" s="16">
        <f aca="true" t="shared" si="154" ref="F348:L348">F349</f>
        <v>0</v>
      </c>
      <c r="G348" s="270">
        <f t="shared" si="154"/>
        <v>0</v>
      </c>
      <c r="H348" s="16">
        <f t="shared" si="154"/>
        <v>0</v>
      </c>
      <c r="I348" s="270">
        <f t="shared" si="154"/>
        <v>0</v>
      </c>
      <c r="J348" s="270">
        <f t="shared" si="154"/>
        <v>0</v>
      </c>
      <c r="K348" s="16">
        <f t="shared" si="154"/>
        <v>0</v>
      </c>
      <c r="L348" s="270">
        <f t="shared" si="154"/>
        <v>0</v>
      </c>
    </row>
    <row r="349" spans="1:12" ht="12.75" hidden="1" outlineLevel="2">
      <c r="A349" s="25"/>
      <c r="B349" s="89"/>
      <c r="C349" s="20"/>
      <c r="D349" s="17" t="s">
        <v>560</v>
      </c>
      <c r="E349" s="27" t="s">
        <v>561</v>
      </c>
      <c r="F349" s="16"/>
      <c r="G349" s="270"/>
      <c r="H349" s="16"/>
      <c r="I349" s="270">
        <f>SUM(F349:H349)</f>
        <v>0</v>
      </c>
      <c r="J349" s="270"/>
      <c r="K349" s="16"/>
      <c r="L349" s="270">
        <f>SUM(I349:K349)</f>
        <v>0</v>
      </c>
    </row>
    <row r="350" spans="1:12" ht="12.75" hidden="1" outlineLevel="1">
      <c r="A350" s="25" t="s">
        <v>142</v>
      </c>
      <c r="B350" s="7" t="s">
        <v>83</v>
      </c>
      <c r="C350" s="13"/>
      <c r="D350" s="20"/>
      <c r="E350" s="113" t="s">
        <v>84</v>
      </c>
      <c r="F350" s="21">
        <f>F351</f>
        <v>6466</v>
      </c>
      <c r="G350" s="272">
        <f aca="true" t="shared" si="155" ref="G350:L351">G351</f>
        <v>736.19787</v>
      </c>
      <c r="H350" s="21">
        <f t="shared" si="155"/>
        <v>0</v>
      </c>
      <c r="I350" s="272">
        <f t="shared" si="155"/>
        <v>7202.19787</v>
      </c>
      <c r="J350" s="272">
        <f t="shared" si="155"/>
        <v>0</v>
      </c>
      <c r="K350" s="21">
        <f t="shared" si="155"/>
        <v>0</v>
      </c>
      <c r="L350" s="272">
        <f t="shared" si="155"/>
        <v>7202.19787</v>
      </c>
    </row>
    <row r="351" spans="1:12" ht="25.5" hidden="1" outlineLevel="1">
      <c r="A351" s="25"/>
      <c r="B351" s="89"/>
      <c r="C351" s="20" t="s">
        <v>551</v>
      </c>
      <c r="D351" s="17"/>
      <c r="E351" s="27" t="s">
        <v>210</v>
      </c>
      <c r="F351" s="21">
        <f>F352</f>
        <v>6466</v>
      </c>
      <c r="G351" s="272">
        <f t="shared" si="155"/>
        <v>736.19787</v>
      </c>
      <c r="H351" s="21">
        <f t="shared" si="155"/>
        <v>0</v>
      </c>
      <c r="I351" s="272">
        <f t="shared" si="155"/>
        <v>7202.19787</v>
      </c>
      <c r="J351" s="272">
        <f t="shared" si="155"/>
        <v>0</v>
      </c>
      <c r="K351" s="21">
        <f t="shared" si="155"/>
        <v>0</v>
      </c>
      <c r="L351" s="272">
        <f t="shared" si="155"/>
        <v>7202.19787</v>
      </c>
    </row>
    <row r="352" spans="1:12" ht="12.75" hidden="1" outlineLevel="1">
      <c r="A352" s="25"/>
      <c r="B352" s="89"/>
      <c r="C352" s="20" t="s">
        <v>552</v>
      </c>
      <c r="D352" s="17"/>
      <c r="E352" s="27" t="s">
        <v>277</v>
      </c>
      <c r="F352" s="21">
        <f aca="true" t="shared" si="156" ref="F352:L352">F353+F364</f>
        <v>6466</v>
      </c>
      <c r="G352" s="21">
        <f t="shared" si="156"/>
        <v>736.19787</v>
      </c>
      <c r="H352" s="21">
        <f t="shared" si="156"/>
        <v>0</v>
      </c>
      <c r="I352" s="21">
        <f t="shared" si="156"/>
        <v>7202.19787</v>
      </c>
      <c r="J352" s="21">
        <f t="shared" si="156"/>
        <v>0</v>
      </c>
      <c r="K352" s="21">
        <f t="shared" si="156"/>
        <v>0</v>
      </c>
      <c r="L352" s="21">
        <f t="shared" si="156"/>
        <v>7202.19787</v>
      </c>
    </row>
    <row r="353" spans="1:12" ht="25.5" hidden="1" outlineLevel="1">
      <c r="A353" s="25"/>
      <c r="B353" s="89"/>
      <c r="C353" s="20" t="s">
        <v>553</v>
      </c>
      <c r="D353" s="17"/>
      <c r="E353" s="27" t="s">
        <v>814</v>
      </c>
      <c r="F353" s="21">
        <f aca="true" t="shared" si="157" ref="F353:L353">F354+F360</f>
        <v>6466</v>
      </c>
      <c r="G353" s="21">
        <f t="shared" si="157"/>
        <v>-3756</v>
      </c>
      <c r="H353" s="21">
        <f t="shared" si="157"/>
        <v>0</v>
      </c>
      <c r="I353" s="21">
        <f t="shared" si="157"/>
        <v>2710</v>
      </c>
      <c r="J353" s="21">
        <f t="shared" si="157"/>
        <v>0</v>
      </c>
      <c r="K353" s="21">
        <f t="shared" si="157"/>
        <v>0</v>
      </c>
      <c r="L353" s="21">
        <f t="shared" si="157"/>
        <v>2710</v>
      </c>
    </row>
    <row r="354" spans="1:12" ht="38.25" hidden="1" outlineLevel="1">
      <c r="A354" s="25"/>
      <c r="B354" s="89"/>
      <c r="C354" s="20" t="s">
        <v>800</v>
      </c>
      <c r="D354" s="17"/>
      <c r="E354" s="110" t="s">
        <v>278</v>
      </c>
      <c r="F354" s="16">
        <f>F355</f>
        <v>3387</v>
      </c>
      <c r="G354" s="16">
        <f>G355+G356+G358</f>
        <v>-677</v>
      </c>
      <c r="H354" s="16">
        <f>H355+H356+H358</f>
        <v>0</v>
      </c>
      <c r="I354" s="16">
        <f>I356+I358</f>
        <v>2710</v>
      </c>
      <c r="J354" s="16">
        <f>J355+J356+J358</f>
        <v>0</v>
      </c>
      <c r="K354" s="16">
        <f>K355+K356+K358</f>
        <v>0</v>
      </c>
      <c r="L354" s="16">
        <f>L356+L358</f>
        <v>2710</v>
      </c>
    </row>
    <row r="355" spans="1:12" ht="25.5" hidden="1" outlineLevel="1">
      <c r="A355" s="25"/>
      <c r="B355" s="89"/>
      <c r="C355" s="20"/>
      <c r="D355" s="17" t="s">
        <v>150</v>
      </c>
      <c r="E355" s="27" t="s">
        <v>151</v>
      </c>
      <c r="F355" s="16">
        <v>3387</v>
      </c>
      <c r="G355" s="16">
        <v>-3387</v>
      </c>
      <c r="H355" s="16"/>
      <c r="I355" s="16">
        <f>SUM(F355:H355)</f>
        <v>0</v>
      </c>
      <c r="J355" s="16"/>
      <c r="K355" s="16"/>
      <c r="L355" s="16">
        <f>SUM(I355:K355)</f>
        <v>0</v>
      </c>
    </row>
    <row r="356" spans="1:12" ht="38.25" hidden="1" outlineLevel="1">
      <c r="A356" s="25"/>
      <c r="B356" s="89"/>
      <c r="C356" s="20" t="s">
        <v>839</v>
      </c>
      <c r="D356" s="17"/>
      <c r="E356" s="110" t="s">
        <v>840</v>
      </c>
      <c r="F356" s="16">
        <f aca="true" t="shared" si="158" ref="F356:L356">F357</f>
        <v>0</v>
      </c>
      <c r="G356" s="16">
        <f t="shared" si="158"/>
        <v>2710</v>
      </c>
      <c r="H356" s="16">
        <f t="shared" si="158"/>
        <v>0</v>
      </c>
      <c r="I356" s="16">
        <f t="shared" si="158"/>
        <v>2710</v>
      </c>
      <c r="J356" s="16">
        <f t="shared" si="158"/>
        <v>0</v>
      </c>
      <c r="K356" s="16">
        <f t="shared" si="158"/>
        <v>0</v>
      </c>
      <c r="L356" s="16">
        <f t="shared" si="158"/>
        <v>2710</v>
      </c>
    </row>
    <row r="357" spans="1:12" ht="25.5" hidden="1" outlineLevel="1">
      <c r="A357" s="25"/>
      <c r="B357" s="89"/>
      <c r="C357" s="20"/>
      <c r="D357" s="17" t="s">
        <v>150</v>
      </c>
      <c r="E357" s="27" t="s">
        <v>151</v>
      </c>
      <c r="F357" s="16">
        <v>0</v>
      </c>
      <c r="G357" s="16">
        <v>2710</v>
      </c>
      <c r="H357" s="16"/>
      <c r="I357" s="16">
        <f>SUM(F357:H357)</f>
        <v>2710</v>
      </c>
      <c r="J357" s="16"/>
      <c r="K357" s="16"/>
      <c r="L357" s="16">
        <f>SUM(I357:K357)</f>
        <v>2710</v>
      </c>
    </row>
    <row r="358" spans="1:12" ht="51" hidden="1" outlineLevel="1">
      <c r="A358" s="25"/>
      <c r="B358" s="89"/>
      <c r="C358" s="20" t="s">
        <v>841</v>
      </c>
      <c r="D358" s="17"/>
      <c r="E358" s="110" t="s">
        <v>224</v>
      </c>
      <c r="F358" s="16">
        <f aca="true" t="shared" si="159" ref="F358:L358">F359</f>
        <v>0</v>
      </c>
      <c r="G358" s="270">
        <f t="shared" si="159"/>
        <v>0</v>
      </c>
      <c r="H358" s="16">
        <f t="shared" si="159"/>
        <v>0</v>
      </c>
      <c r="I358" s="270">
        <f t="shared" si="159"/>
        <v>0</v>
      </c>
      <c r="J358" s="270">
        <f t="shared" si="159"/>
        <v>0</v>
      </c>
      <c r="K358" s="16">
        <f t="shared" si="159"/>
        <v>0</v>
      </c>
      <c r="L358" s="270">
        <f t="shared" si="159"/>
        <v>0</v>
      </c>
    </row>
    <row r="359" spans="1:12" ht="25.5" hidden="1" outlineLevel="1">
      <c r="A359" s="25"/>
      <c r="B359" s="89"/>
      <c r="C359" s="20"/>
      <c r="D359" s="17" t="s">
        <v>150</v>
      </c>
      <c r="E359" s="27" t="s">
        <v>151</v>
      </c>
      <c r="F359" s="16">
        <v>0</v>
      </c>
      <c r="G359" s="270"/>
      <c r="H359" s="16"/>
      <c r="I359" s="270">
        <f>SUM(F359:H359)</f>
        <v>0</v>
      </c>
      <c r="J359" s="270"/>
      <c r="K359" s="16"/>
      <c r="L359" s="270">
        <f>SUM(I359:K359)</f>
        <v>0</v>
      </c>
    </row>
    <row r="360" spans="1:12" ht="38.25" hidden="1" outlineLevel="1">
      <c r="A360" s="25"/>
      <c r="B360" s="89"/>
      <c r="C360" s="20" t="s">
        <v>801</v>
      </c>
      <c r="D360" s="17"/>
      <c r="E360" s="28" t="s">
        <v>279</v>
      </c>
      <c r="F360" s="16">
        <f aca="true" t="shared" si="160" ref="F360:L360">F361</f>
        <v>3079</v>
      </c>
      <c r="G360" s="16">
        <f t="shared" si="160"/>
        <v>-3079</v>
      </c>
      <c r="H360" s="16">
        <f t="shared" si="160"/>
        <v>0</v>
      </c>
      <c r="I360" s="16">
        <f t="shared" si="160"/>
        <v>0</v>
      </c>
      <c r="J360" s="16">
        <f t="shared" si="160"/>
        <v>0</v>
      </c>
      <c r="K360" s="16">
        <f t="shared" si="160"/>
        <v>0</v>
      </c>
      <c r="L360" s="16">
        <f t="shared" si="160"/>
        <v>0</v>
      </c>
    </row>
    <row r="361" spans="1:12" ht="25.5" hidden="1" outlineLevel="1">
      <c r="A361" s="25"/>
      <c r="B361" s="89"/>
      <c r="C361" s="20"/>
      <c r="D361" s="17" t="s">
        <v>150</v>
      </c>
      <c r="E361" s="27" t="s">
        <v>151</v>
      </c>
      <c r="F361" s="16">
        <v>3079</v>
      </c>
      <c r="G361" s="16">
        <v>-3079</v>
      </c>
      <c r="H361" s="16"/>
      <c r="I361" s="16">
        <f>SUM(F361:H361)</f>
        <v>0</v>
      </c>
      <c r="J361" s="16"/>
      <c r="K361" s="16"/>
      <c r="L361" s="16">
        <f>SUM(I361:K361)</f>
        <v>0</v>
      </c>
    </row>
    <row r="362" spans="1:12" ht="25.5" hidden="1" outlineLevel="1" collapsed="1">
      <c r="A362" s="25"/>
      <c r="B362" s="89"/>
      <c r="C362" s="20" t="s">
        <v>813</v>
      </c>
      <c r="D362" s="17"/>
      <c r="E362" s="27" t="s">
        <v>282</v>
      </c>
      <c r="F362" s="270">
        <f aca="true" t="shared" si="161" ref="F362:L362">F363</f>
        <v>0</v>
      </c>
      <c r="G362" s="270">
        <f t="shared" si="161"/>
        <v>0</v>
      </c>
      <c r="H362" s="16">
        <f t="shared" si="161"/>
        <v>0</v>
      </c>
      <c r="I362" s="270">
        <f t="shared" si="161"/>
        <v>0</v>
      </c>
      <c r="J362" s="270">
        <f t="shared" si="161"/>
        <v>0</v>
      </c>
      <c r="K362" s="16">
        <f t="shared" si="161"/>
        <v>0</v>
      </c>
      <c r="L362" s="270">
        <f t="shared" si="161"/>
        <v>0</v>
      </c>
    </row>
    <row r="363" spans="1:12" ht="25.5" hidden="1" outlineLevel="1">
      <c r="A363" s="25"/>
      <c r="B363" s="89"/>
      <c r="C363" s="20"/>
      <c r="D363" s="17" t="s">
        <v>150</v>
      </c>
      <c r="E363" s="27" t="s">
        <v>151</v>
      </c>
      <c r="F363" s="270"/>
      <c r="G363" s="270"/>
      <c r="H363" s="16"/>
      <c r="I363" s="270">
        <f>SUM(F363:H363)</f>
        <v>0</v>
      </c>
      <c r="J363" s="270"/>
      <c r="K363" s="16"/>
      <c r="L363" s="270">
        <f>SUM(I363:K363)</f>
        <v>0</v>
      </c>
    </row>
    <row r="364" spans="1:12" ht="25.5" hidden="1" outlineLevel="1">
      <c r="A364" s="25"/>
      <c r="B364" s="89"/>
      <c r="C364" s="20" t="s">
        <v>802</v>
      </c>
      <c r="D364" s="17"/>
      <c r="E364" s="27" t="s">
        <v>803</v>
      </c>
      <c r="F364" s="16">
        <f aca="true" t="shared" si="162" ref="F364:L364">F365+F367</f>
        <v>0</v>
      </c>
      <c r="G364" s="270">
        <f t="shared" si="162"/>
        <v>4492.19787</v>
      </c>
      <c r="H364" s="16">
        <f t="shared" si="162"/>
        <v>0</v>
      </c>
      <c r="I364" s="270">
        <f t="shared" si="162"/>
        <v>4492.19787</v>
      </c>
      <c r="J364" s="270">
        <f t="shared" si="162"/>
        <v>0</v>
      </c>
      <c r="K364" s="16">
        <f t="shared" si="162"/>
        <v>0</v>
      </c>
      <c r="L364" s="270">
        <f t="shared" si="162"/>
        <v>4492.19787</v>
      </c>
    </row>
    <row r="365" spans="1:12" ht="25.5" hidden="1" outlineLevel="1">
      <c r="A365" s="25"/>
      <c r="B365" s="89"/>
      <c r="C365" s="20" t="s">
        <v>804</v>
      </c>
      <c r="D365" s="17"/>
      <c r="E365" s="27" t="s">
        <v>50</v>
      </c>
      <c r="F365" s="16">
        <f aca="true" t="shared" si="163" ref="F365:L365">F366</f>
        <v>0</v>
      </c>
      <c r="G365" s="270">
        <f t="shared" si="163"/>
        <v>2117.79622</v>
      </c>
      <c r="H365" s="16">
        <f t="shared" si="163"/>
        <v>0</v>
      </c>
      <c r="I365" s="16">
        <f t="shared" si="163"/>
        <v>2117.79622</v>
      </c>
      <c r="J365" s="270">
        <f t="shared" si="163"/>
        <v>0</v>
      </c>
      <c r="K365" s="16">
        <f t="shared" si="163"/>
        <v>0</v>
      </c>
      <c r="L365" s="16">
        <f t="shared" si="163"/>
        <v>2117.79622</v>
      </c>
    </row>
    <row r="366" spans="1:12" ht="25.5" hidden="1" outlineLevel="1">
      <c r="A366" s="25"/>
      <c r="B366" s="89"/>
      <c r="C366" s="20"/>
      <c r="D366" s="17" t="s">
        <v>150</v>
      </c>
      <c r="E366" s="27" t="s">
        <v>151</v>
      </c>
      <c r="F366" s="16">
        <v>0</v>
      </c>
      <c r="G366" s="270">
        <v>2117.79622</v>
      </c>
      <c r="H366" s="16"/>
      <c r="I366" s="270">
        <f>SUM(F366:H366)</f>
        <v>2117.79622</v>
      </c>
      <c r="J366" s="270"/>
      <c r="K366" s="16"/>
      <c r="L366" s="270">
        <f>SUM(I366:K366)</f>
        <v>2117.79622</v>
      </c>
    </row>
    <row r="367" spans="1:12" ht="38.25" hidden="1" outlineLevel="1">
      <c r="A367" s="25"/>
      <c r="B367" s="89"/>
      <c r="C367" s="20" t="s">
        <v>604</v>
      </c>
      <c r="D367" s="17"/>
      <c r="E367" s="27" t="s">
        <v>281</v>
      </c>
      <c r="F367" s="16">
        <f aca="true" t="shared" si="164" ref="F367:L367">SUM(F368:F369)</f>
        <v>0</v>
      </c>
      <c r="G367" s="16">
        <f t="shared" si="164"/>
        <v>2374.4016500000002</v>
      </c>
      <c r="H367" s="16">
        <f t="shared" si="164"/>
        <v>0</v>
      </c>
      <c r="I367" s="16">
        <f t="shared" si="164"/>
        <v>2374.4016500000002</v>
      </c>
      <c r="J367" s="16">
        <f t="shared" si="164"/>
        <v>0</v>
      </c>
      <c r="K367" s="16">
        <f t="shared" si="164"/>
        <v>0</v>
      </c>
      <c r="L367" s="16">
        <f t="shared" si="164"/>
        <v>2374.4016500000002</v>
      </c>
    </row>
    <row r="368" spans="1:12" ht="25.5" hidden="1" outlineLevel="1">
      <c r="A368" s="25"/>
      <c r="B368" s="89"/>
      <c r="C368" s="20"/>
      <c r="D368" s="17" t="s">
        <v>150</v>
      </c>
      <c r="E368" s="27" t="s">
        <v>151</v>
      </c>
      <c r="F368" s="16">
        <v>0</v>
      </c>
      <c r="G368" s="270">
        <v>2110.90565</v>
      </c>
      <c r="H368" s="16"/>
      <c r="I368" s="270">
        <f>SUM(F368:H368)</f>
        <v>2110.90565</v>
      </c>
      <c r="J368" s="270"/>
      <c r="K368" s="16"/>
      <c r="L368" s="270">
        <f>SUM(I368:K368)</f>
        <v>2110.90565</v>
      </c>
    </row>
    <row r="369" spans="1:12" ht="38.25" hidden="1" outlineLevel="1">
      <c r="A369" s="25"/>
      <c r="B369" s="89"/>
      <c r="C369" s="20"/>
      <c r="D369" s="17" t="s">
        <v>601</v>
      </c>
      <c r="E369" s="27" t="s">
        <v>602</v>
      </c>
      <c r="F369" s="16">
        <v>0</v>
      </c>
      <c r="G369" s="16">
        <v>263.496</v>
      </c>
      <c r="H369" s="16"/>
      <c r="I369" s="16">
        <f>SUM(F369:H369)</f>
        <v>263.496</v>
      </c>
      <c r="J369" s="16"/>
      <c r="K369" s="16"/>
      <c r="L369" s="16">
        <f>SUM(I369:K369)</f>
        <v>263.496</v>
      </c>
    </row>
    <row r="370" spans="1:12" ht="12.75" collapsed="1">
      <c r="A370" s="25"/>
      <c r="B370" s="7" t="s">
        <v>85</v>
      </c>
      <c r="C370" s="7"/>
      <c r="D370" s="7"/>
      <c r="E370" s="28" t="s">
        <v>86</v>
      </c>
      <c r="F370" s="272">
        <f aca="true" t="shared" si="165" ref="F370:L370">F371+F376+F398</f>
        <v>423</v>
      </c>
      <c r="G370" s="272">
        <f t="shared" si="165"/>
        <v>0</v>
      </c>
      <c r="H370" s="21">
        <f t="shared" si="165"/>
        <v>0</v>
      </c>
      <c r="I370" s="21">
        <f t="shared" si="165"/>
        <v>423</v>
      </c>
      <c r="J370" s="21">
        <f t="shared" si="165"/>
        <v>212</v>
      </c>
      <c r="K370" s="21">
        <f t="shared" si="165"/>
        <v>0</v>
      </c>
      <c r="L370" s="21">
        <f t="shared" si="165"/>
        <v>635</v>
      </c>
    </row>
    <row r="371" spans="1:16" s="11" customFormat="1" ht="25.5" hidden="1" outlineLevel="1">
      <c r="A371" s="8"/>
      <c r="B371" s="7"/>
      <c r="C371" s="7" t="s">
        <v>764</v>
      </c>
      <c r="D371" s="17"/>
      <c r="E371" s="27" t="s">
        <v>469</v>
      </c>
      <c r="F371" s="272">
        <f>F372</f>
        <v>5</v>
      </c>
      <c r="G371" s="272">
        <f aca="true" t="shared" si="166" ref="G371:L374">G372</f>
        <v>0</v>
      </c>
      <c r="H371" s="21">
        <f t="shared" si="166"/>
        <v>0</v>
      </c>
      <c r="I371" s="272">
        <f t="shared" si="166"/>
        <v>5</v>
      </c>
      <c r="J371" s="272">
        <f t="shared" si="166"/>
        <v>0</v>
      </c>
      <c r="K371" s="21">
        <f t="shared" si="166"/>
        <v>0</v>
      </c>
      <c r="L371" s="272">
        <f t="shared" si="166"/>
        <v>5</v>
      </c>
      <c r="M371" s="2"/>
      <c r="N371" s="2"/>
      <c r="O371" s="2"/>
      <c r="P371" s="2"/>
    </row>
    <row r="372" spans="1:16" s="11" customFormat="1" ht="12.75" hidden="1" outlineLevel="1">
      <c r="A372" s="8"/>
      <c r="B372" s="7"/>
      <c r="C372" s="7" t="s">
        <v>777</v>
      </c>
      <c r="D372" s="17"/>
      <c r="E372" s="27" t="s">
        <v>476</v>
      </c>
      <c r="F372" s="272">
        <f>F373</f>
        <v>5</v>
      </c>
      <c r="G372" s="272">
        <f t="shared" si="166"/>
        <v>0</v>
      </c>
      <c r="H372" s="21">
        <f t="shared" si="166"/>
        <v>0</v>
      </c>
      <c r="I372" s="272">
        <f t="shared" si="166"/>
        <v>5</v>
      </c>
      <c r="J372" s="272">
        <f t="shared" si="166"/>
        <v>0</v>
      </c>
      <c r="K372" s="21">
        <f t="shared" si="166"/>
        <v>0</v>
      </c>
      <c r="L372" s="272">
        <f t="shared" si="166"/>
        <v>5</v>
      </c>
      <c r="M372" s="2"/>
      <c r="N372" s="2"/>
      <c r="O372" s="2"/>
      <c r="P372" s="2"/>
    </row>
    <row r="373" spans="1:16" s="11" customFormat="1" ht="25.5" hidden="1" outlineLevel="1">
      <c r="A373" s="8"/>
      <c r="B373" s="7"/>
      <c r="C373" s="7" t="s">
        <v>781</v>
      </c>
      <c r="D373" s="17"/>
      <c r="E373" s="27" t="s">
        <v>784</v>
      </c>
      <c r="F373" s="272">
        <f>F374</f>
        <v>5</v>
      </c>
      <c r="G373" s="272">
        <f t="shared" si="166"/>
        <v>0</v>
      </c>
      <c r="H373" s="21">
        <f t="shared" si="166"/>
        <v>0</v>
      </c>
      <c r="I373" s="272">
        <f t="shared" si="166"/>
        <v>5</v>
      </c>
      <c r="J373" s="272">
        <f t="shared" si="166"/>
        <v>0</v>
      </c>
      <c r="K373" s="21">
        <f t="shared" si="166"/>
        <v>0</v>
      </c>
      <c r="L373" s="272">
        <f t="shared" si="166"/>
        <v>5</v>
      </c>
      <c r="M373" s="2"/>
      <c r="N373" s="2"/>
      <c r="O373" s="2"/>
      <c r="P373" s="2"/>
    </row>
    <row r="374" spans="1:12" ht="76.5" hidden="1" outlineLevel="1">
      <c r="A374" s="25"/>
      <c r="B374" s="89"/>
      <c r="C374" s="7" t="s">
        <v>250</v>
      </c>
      <c r="D374" s="17"/>
      <c r="E374" s="27" t="s">
        <v>422</v>
      </c>
      <c r="F374" s="270">
        <f>F375</f>
        <v>5</v>
      </c>
      <c r="G374" s="270">
        <f t="shared" si="166"/>
        <v>0</v>
      </c>
      <c r="H374" s="16">
        <f t="shared" si="166"/>
        <v>0</v>
      </c>
      <c r="I374" s="270">
        <f t="shared" si="166"/>
        <v>5</v>
      </c>
      <c r="J374" s="270">
        <f t="shared" si="166"/>
        <v>0</v>
      </c>
      <c r="K374" s="16">
        <f t="shared" si="166"/>
        <v>0</v>
      </c>
      <c r="L374" s="270">
        <f t="shared" si="166"/>
        <v>5</v>
      </c>
    </row>
    <row r="375" spans="1:12" ht="25.5" hidden="1" outlineLevel="1">
      <c r="A375" s="25"/>
      <c r="B375" s="89"/>
      <c r="C375" s="7"/>
      <c r="D375" s="17" t="s">
        <v>148</v>
      </c>
      <c r="E375" s="27" t="s">
        <v>149</v>
      </c>
      <c r="F375" s="270">
        <v>5</v>
      </c>
      <c r="G375" s="270"/>
      <c r="H375" s="16"/>
      <c r="I375" s="270">
        <f>SUM(F375:H375)</f>
        <v>5</v>
      </c>
      <c r="J375" s="270"/>
      <c r="K375" s="16"/>
      <c r="L375" s="270">
        <f>SUM(I375:K375)</f>
        <v>5</v>
      </c>
    </row>
    <row r="376" spans="1:12" ht="38.25" hidden="1" outlineLevel="1">
      <c r="A376" s="25"/>
      <c r="B376" s="89"/>
      <c r="C376" s="20" t="s">
        <v>498</v>
      </c>
      <c r="D376" s="8"/>
      <c r="E376" s="28" t="s">
        <v>302</v>
      </c>
      <c r="F376" s="272">
        <f aca="true" t="shared" si="167" ref="F376:L376">F377</f>
        <v>341</v>
      </c>
      <c r="G376" s="272">
        <f t="shared" si="167"/>
        <v>0</v>
      </c>
      <c r="H376" s="21">
        <f t="shared" si="167"/>
        <v>0</v>
      </c>
      <c r="I376" s="272">
        <f t="shared" si="167"/>
        <v>341</v>
      </c>
      <c r="J376" s="272">
        <f t="shared" si="167"/>
        <v>0</v>
      </c>
      <c r="K376" s="21">
        <f t="shared" si="167"/>
        <v>0</v>
      </c>
      <c r="L376" s="272">
        <f t="shared" si="167"/>
        <v>341</v>
      </c>
    </row>
    <row r="377" spans="1:12" ht="38.25" hidden="1" outlineLevel="1">
      <c r="A377" s="25"/>
      <c r="B377" s="89"/>
      <c r="C377" s="20" t="s">
        <v>499</v>
      </c>
      <c r="D377" s="8"/>
      <c r="E377" s="28" t="s">
        <v>303</v>
      </c>
      <c r="F377" s="272">
        <f aca="true" t="shared" si="168" ref="F377:L377">F378+F381+F386</f>
        <v>341</v>
      </c>
      <c r="G377" s="272">
        <f t="shared" si="168"/>
        <v>0</v>
      </c>
      <c r="H377" s="21">
        <f t="shared" si="168"/>
        <v>0</v>
      </c>
      <c r="I377" s="272">
        <f t="shared" si="168"/>
        <v>341</v>
      </c>
      <c r="J377" s="272">
        <f t="shared" si="168"/>
        <v>0</v>
      </c>
      <c r="K377" s="21">
        <f t="shared" si="168"/>
        <v>0</v>
      </c>
      <c r="L377" s="272">
        <f t="shared" si="168"/>
        <v>341</v>
      </c>
    </row>
    <row r="378" spans="1:12" ht="38.25" hidden="1" outlineLevel="1">
      <c r="A378" s="25"/>
      <c r="B378" s="89"/>
      <c r="C378" s="20" t="s">
        <v>500</v>
      </c>
      <c r="D378" s="8"/>
      <c r="E378" s="28" t="s">
        <v>0</v>
      </c>
      <c r="F378" s="272">
        <f>F379</f>
        <v>20</v>
      </c>
      <c r="G378" s="272">
        <f aca="true" t="shared" si="169" ref="G378:L379">G379</f>
        <v>0</v>
      </c>
      <c r="H378" s="21">
        <f t="shared" si="169"/>
        <v>0</v>
      </c>
      <c r="I378" s="272">
        <f t="shared" si="169"/>
        <v>20</v>
      </c>
      <c r="J378" s="272">
        <f t="shared" si="169"/>
        <v>0</v>
      </c>
      <c r="K378" s="21">
        <f t="shared" si="169"/>
        <v>0</v>
      </c>
      <c r="L378" s="272">
        <f t="shared" si="169"/>
        <v>20</v>
      </c>
    </row>
    <row r="379" spans="1:12" ht="38.25" hidden="1" outlineLevel="1">
      <c r="A379" s="25"/>
      <c r="B379" s="89"/>
      <c r="C379" s="20" t="s">
        <v>789</v>
      </c>
      <c r="D379" s="8"/>
      <c r="E379" s="28" t="s">
        <v>304</v>
      </c>
      <c r="F379" s="272">
        <f>F380</f>
        <v>20</v>
      </c>
      <c r="G379" s="272">
        <f t="shared" si="169"/>
        <v>0</v>
      </c>
      <c r="H379" s="21">
        <f t="shared" si="169"/>
        <v>0</v>
      </c>
      <c r="I379" s="272">
        <f t="shared" si="169"/>
        <v>20</v>
      </c>
      <c r="J379" s="272">
        <f t="shared" si="169"/>
        <v>0</v>
      </c>
      <c r="K379" s="21">
        <f t="shared" si="169"/>
        <v>0</v>
      </c>
      <c r="L379" s="272">
        <f t="shared" si="169"/>
        <v>20</v>
      </c>
    </row>
    <row r="380" spans="1:12" ht="25.5" hidden="1" outlineLevel="1">
      <c r="A380" s="25"/>
      <c r="B380" s="89"/>
      <c r="C380" s="20"/>
      <c r="D380" s="17" t="s">
        <v>150</v>
      </c>
      <c r="E380" s="27" t="s">
        <v>151</v>
      </c>
      <c r="F380" s="270">
        <v>20</v>
      </c>
      <c r="G380" s="270"/>
      <c r="H380" s="16"/>
      <c r="I380" s="270">
        <f>SUM(F380:H380)</f>
        <v>20</v>
      </c>
      <c r="J380" s="270"/>
      <c r="K380" s="16"/>
      <c r="L380" s="270">
        <f>SUM(I380:K380)</f>
        <v>20</v>
      </c>
    </row>
    <row r="381" spans="1:12" ht="38.25" hidden="1" outlineLevel="1">
      <c r="A381" s="25"/>
      <c r="B381" s="89"/>
      <c r="C381" s="20" t="s">
        <v>501</v>
      </c>
      <c r="D381" s="8"/>
      <c r="E381" s="28" t="s">
        <v>1</v>
      </c>
      <c r="F381" s="272">
        <f aca="true" t="shared" si="170" ref="F381:L381">F382+F384</f>
        <v>20</v>
      </c>
      <c r="G381" s="272">
        <f t="shared" si="170"/>
        <v>0</v>
      </c>
      <c r="H381" s="21">
        <f t="shared" si="170"/>
        <v>0</v>
      </c>
      <c r="I381" s="272">
        <f t="shared" si="170"/>
        <v>20</v>
      </c>
      <c r="J381" s="272">
        <f t="shared" si="170"/>
        <v>0</v>
      </c>
      <c r="K381" s="21">
        <f t="shared" si="170"/>
        <v>0</v>
      </c>
      <c r="L381" s="272">
        <f t="shared" si="170"/>
        <v>20</v>
      </c>
    </row>
    <row r="382" spans="1:12" ht="25.5" hidden="1" outlineLevel="1">
      <c r="A382" s="25"/>
      <c r="B382" s="89"/>
      <c r="C382" s="20" t="s">
        <v>790</v>
      </c>
      <c r="D382" s="8"/>
      <c r="E382" s="28" t="s">
        <v>305</v>
      </c>
      <c r="F382" s="272">
        <f aca="true" t="shared" si="171" ref="F382:L382">F383</f>
        <v>0</v>
      </c>
      <c r="G382" s="272">
        <f t="shared" si="171"/>
        <v>0</v>
      </c>
      <c r="H382" s="21">
        <f t="shared" si="171"/>
        <v>0</v>
      </c>
      <c r="I382" s="272">
        <f t="shared" si="171"/>
        <v>0</v>
      </c>
      <c r="J382" s="272">
        <f t="shared" si="171"/>
        <v>0</v>
      </c>
      <c r="K382" s="21">
        <f t="shared" si="171"/>
        <v>0</v>
      </c>
      <c r="L382" s="272">
        <f t="shared" si="171"/>
        <v>0</v>
      </c>
    </row>
    <row r="383" spans="1:12" ht="25.5" hidden="1" outlineLevel="1">
      <c r="A383" s="25"/>
      <c r="B383" s="89"/>
      <c r="C383" s="20"/>
      <c r="D383" s="17" t="s">
        <v>150</v>
      </c>
      <c r="E383" s="27" t="s">
        <v>151</v>
      </c>
      <c r="F383" s="270"/>
      <c r="G383" s="270"/>
      <c r="H383" s="16"/>
      <c r="I383" s="270">
        <f>SUM(F383:H383)</f>
        <v>0</v>
      </c>
      <c r="J383" s="270"/>
      <c r="K383" s="16"/>
      <c r="L383" s="270">
        <f>SUM(I383:K383)</f>
        <v>0</v>
      </c>
    </row>
    <row r="384" spans="1:12" ht="25.5" hidden="1" outlineLevel="1">
      <c r="A384" s="25"/>
      <c r="B384" s="89"/>
      <c r="C384" s="20" t="s">
        <v>791</v>
      </c>
      <c r="D384" s="8"/>
      <c r="E384" s="28" t="s">
        <v>306</v>
      </c>
      <c r="F384" s="272">
        <f aca="true" t="shared" si="172" ref="F384:L384">F385</f>
        <v>20</v>
      </c>
      <c r="G384" s="272">
        <f t="shared" si="172"/>
        <v>0</v>
      </c>
      <c r="H384" s="21">
        <f t="shared" si="172"/>
        <v>0</v>
      </c>
      <c r="I384" s="272">
        <f t="shared" si="172"/>
        <v>20</v>
      </c>
      <c r="J384" s="272">
        <f t="shared" si="172"/>
        <v>0</v>
      </c>
      <c r="K384" s="21">
        <f t="shared" si="172"/>
        <v>0</v>
      </c>
      <c r="L384" s="272">
        <f t="shared" si="172"/>
        <v>20</v>
      </c>
    </row>
    <row r="385" spans="1:12" ht="25.5" hidden="1" outlineLevel="1">
      <c r="A385" s="25"/>
      <c r="B385" s="89"/>
      <c r="C385" s="20"/>
      <c r="D385" s="17" t="s">
        <v>150</v>
      </c>
      <c r="E385" s="27" t="s">
        <v>151</v>
      </c>
      <c r="F385" s="270">
        <v>20</v>
      </c>
      <c r="G385" s="270"/>
      <c r="H385" s="16"/>
      <c r="I385" s="270">
        <f>SUM(F385:H385)</f>
        <v>20</v>
      </c>
      <c r="J385" s="270"/>
      <c r="K385" s="16"/>
      <c r="L385" s="270">
        <f>SUM(I385:K385)</f>
        <v>20</v>
      </c>
    </row>
    <row r="386" spans="1:12" ht="25.5" hidden="1" outlineLevel="1">
      <c r="A386" s="25"/>
      <c r="B386" s="89"/>
      <c r="C386" s="20" t="s">
        <v>2</v>
      </c>
      <c r="D386" s="8"/>
      <c r="E386" s="28" t="s">
        <v>3</v>
      </c>
      <c r="F386" s="272">
        <f aca="true" t="shared" si="173" ref="F386:L386">F387+F392+F394+F396</f>
        <v>301</v>
      </c>
      <c r="G386" s="272">
        <f t="shared" si="173"/>
        <v>0</v>
      </c>
      <c r="H386" s="21">
        <f t="shared" si="173"/>
        <v>0</v>
      </c>
      <c r="I386" s="272">
        <f t="shared" si="173"/>
        <v>301</v>
      </c>
      <c r="J386" s="272">
        <f t="shared" si="173"/>
        <v>0</v>
      </c>
      <c r="K386" s="21">
        <f t="shared" si="173"/>
        <v>0</v>
      </c>
      <c r="L386" s="272">
        <f t="shared" si="173"/>
        <v>301</v>
      </c>
    </row>
    <row r="387" spans="1:12" ht="63.75" hidden="1" outlineLevel="1">
      <c r="A387" s="25"/>
      <c r="B387" s="89"/>
      <c r="C387" s="20" t="s">
        <v>792</v>
      </c>
      <c r="D387" s="8"/>
      <c r="E387" s="28" t="s">
        <v>313</v>
      </c>
      <c r="F387" s="272">
        <f aca="true" t="shared" si="174" ref="F387:L387">F388+F390+F396</f>
        <v>250</v>
      </c>
      <c r="G387" s="272">
        <f t="shared" si="174"/>
        <v>0</v>
      </c>
      <c r="H387" s="21">
        <f t="shared" si="174"/>
        <v>0</v>
      </c>
      <c r="I387" s="272">
        <f t="shared" si="174"/>
        <v>250</v>
      </c>
      <c r="J387" s="272">
        <f t="shared" si="174"/>
        <v>0</v>
      </c>
      <c r="K387" s="21">
        <f t="shared" si="174"/>
        <v>0</v>
      </c>
      <c r="L387" s="272">
        <f t="shared" si="174"/>
        <v>250</v>
      </c>
    </row>
    <row r="388" spans="1:12" ht="102" hidden="1" outlineLevel="1">
      <c r="A388" s="25"/>
      <c r="B388" s="89"/>
      <c r="C388" s="20" t="s">
        <v>793</v>
      </c>
      <c r="D388" s="8"/>
      <c r="E388" s="28" t="s">
        <v>4</v>
      </c>
      <c r="F388" s="272">
        <f aca="true" t="shared" si="175" ref="F388:L388">F389</f>
        <v>250</v>
      </c>
      <c r="G388" s="272">
        <f t="shared" si="175"/>
        <v>0</v>
      </c>
      <c r="H388" s="21">
        <f t="shared" si="175"/>
        <v>0</v>
      </c>
      <c r="I388" s="272">
        <f t="shared" si="175"/>
        <v>250</v>
      </c>
      <c r="J388" s="272">
        <f t="shared" si="175"/>
        <v>0</v>
      </c>
      <c r="K388" s="21">
        <f t="shared" si="175"/>
        <v>0</v>
      </c>
      <c r="L388" s="272">
        <f t="shared" si="175"/>
        <v>250</v>
      </c>
    </row>
    <row r="389" spans="1:12" ht="12.75" hidden="1" outlineLevel="1">
      <c r="A389" s="25"/>
      <c r="B389" s="89"/>
      <c r="C389" s="20"/>
      <c r="D389" s="17" t="s">
        <v>560</v>
      </c>
      <c r="E389" s="27" t="s">
        <v>561</v>
      </c>
      <c r="F389" s="270">
        <v>250</v>
      </c>
      <c r="G389" s="270"/>
      <c r="H389" s="16"/>
      <c r="I389" s="270">
        <f>SUM(F389:H389)</f>
        <v>250</v>
      </c>
      <c r="J389" s="270"/>
      <c r="K389" s="16"/>
      <c r="L389" s="270">
        <f>SUM(I389:K389)</f>
        <v>250</v>
      </c>
    </row>
    <row r="390" spans="1:12" ht="127.5" hidden="1" outlineLevel="1">
      <c r="A390" s="25"/>
      <c r="B390" s="89"/>
      <c r="C390" s="20" t="s">
        <v>794</v>
      </c>
      <c r="D390" s="8"/>
      <c r="E390" s="28" t="s">
        <v>512</v>
      </c>
      <c r="F390" s="272">
        <f aca="true" t="shared" si="176" ref="F390:L390">F391</f>
        <v>0</v>
      </c>
      <c r="G390" s="272">
        <f t="shared" si="176"/>
        <v>0</v>
      </c>
      <c r="H390" s="21">
        <f t="shared" si="176"/>
        <v>0</v>
      </c>
      <c r="I390" s="272">
        <f t="shared" si="176"/>
        <v>0</v>
      </c>
      <c r="J390" s="272">
        <f t="shared" si="176"/>
        <v>0</v>
      </c>
      <c r="K390" s="21">
        <f t="shared" si="176"/>
        <v>0</v>
      </c>
      <c r="L390" s="272">
        <f t="shared" si="176"/>
        <v>0</v>
      </c>
    </row>
    <row r="391" spans="1:12" ht="12.75" hidden="1" outlineLevel="1">
      <c r="A391" s="25"/>
      <c r="B391" s="89"/>
      <c r="C391" s="20"/>
      <c r="D391" s="17" t="s">
        <v>560</v>
      </c>
      <c r="E391" s="27" t="s">
        <v>561</v>
      </c>
      <c r="F391" s="270"/>
      <c r="G391" s="270"/>
      <c r="H391" s="16"/>
      <c r="I391" s="270">
        <f>SUM(F391:H391)</f>
        <v>0</v>
      </c>
      <c r="J391" s="270"/>
      <c r="K391" s="16"/>
      <c r="L391" s="270">
        <f>SUM(I391:K391)</f>
        <v>0</v>
      </c>
    </row>
    <row r="392" spans="1:12" ht="89.25" hidden="1" outlineLevel="1">
      <c r="A392" s="25"/>
      <c r="B392" s="89"/>
      <c r="C392" s="20" t="s">
        <v>269</v>
      </c>
      <c r="D392" s="17"/>
      <c r="E392" s="27" t="s">
        <v>481</v>
      </c>
      <c r="F392" s="270">
        <f aca="true" t="shared" si="177" ref="F392:L392">F393</f>
        <v>51</v>
      </c>
      <c r="G392" s="270">
        <f t="shared" si="177"/>
        <v>0</v>
      </c>
      <c r="H392" s="16">
        <f t="shared" si="177"/>
        <v>0</v>
      </c>
      <c r="I392" s="270">
        <f t="shared" si="177"/>
        <v>51</v>
      </c>
      <c r="J392" s="270">
        <f t="shared" si="177"/>
        <v>0</v>
      </c>
      <c r="K392" s="16">
        <f t="shared" si="177"/>
        <v>0</v>
      </c>
      <c r="L392" s="270">
        <f t="shared" si="177"/>
        <v>51</v>
      </c>
    </row>
    <row r="393" spans="1:12" ht="12.75" hidden="1" outlineLevel="1">
      <c r="A393" s="25"/>
      <c r="B393" s="89"/>
      <c r="C393" s="20"/>
      <c r="D393" s="17" t="s">
        <v>560</v>
      </c>
      <c r="E393" s="27" t="s">
        <v>561</v>
      </c>
      <c r="F393" s="270">
        <v>51</v>
      </c>
      <c r="G393" s="270"/>
      <c r="H393" s="16"/>
      <c r="I393" s="270">
        <f>SUM(F393:H393)</f>
        <v>51</v>
      </c>
      <c r="J393" s="270"/>
      <c r="K393" s="16"/>
      <c r="L393" s="270">
        <f>SUM(I393:K393)</f>
        <v>51</v>
      </c>
    </row>
    <row r="394" spans="1:12" ht="102" hidden="1" outlineLevel="1">
      <c r="A394" s="25"/>
      <c r="B394" s="89"/>
      <c r="C394" s="20" t="s">
        <v>323</v>
      </c>
      <c r="D394" s="17"/>
      <c r="E394" s="27" t="s">
        <v>805</v>
      </c>
      <c r="F394" s="270">
        <f aca="true" t="shared" si="178" ref="F394:L394">F395</f>
        <v>0</v>
      </c>
      <c r="G394" s="270">
        <f t="shared" si="178"/>
        <v>0</v>
      </c>
      <c r="H394" s="16">
        <f t="shared" si="178"/>
        <v>0</v>
      </c>
      <c r="I394" s="270">
        <f t="shared" si="178"/>
        <v>0</v>
      </c>
      <c r="J394" s="270">
        <f t="shared" si="178"/>
        <v>0</v>
      </c>
      <c r="K394" s="16">
        <f t="shared" si="178"/>
        <v>0</v>
      </c>
      <c r="L394" s="270">
        <f t="shared" si="178"/>
        <v>0</v>
      </c>
    </row>
    <row r="395" spans="1:12" ht="12.75" hidden="1" outlineLevel="1">
      <c r="A395" s="25"/>
      <c r="B395" s="89"/>
      <c r="C395" s="20"/>
      <c r="D395" s="17" t="s">
        <v>560</v>
      </c>
      <c r="E395" s="27" t="s">
        <v>561</v>
      </c>
      <c r="F395" s="270"/>
      <c r="G395" s="270"/>
      <c r="H395" s="16"/>
      <c r="I395" s="270">
        <f>SUM(F395:H395)</f>
        <v>0</v>
      </c>
      <c r="J395" s="270"/>
      <c r="K395" s="16"/>
      <c r="L395" s="270">
        <f>SUM(I395:K395)</f>
        <v>0</v>
      </c>
    </row>
    <row r="396" spans="1:12" ht="102" hidden="1" outlineLevel="1">
      <c r="A396" s="25"/>
      <c r="B396" s="89"/>
      <c r="C396" s="20" t="s">
        <v>336</v>
      </c>
      <c r="D396" s="17"/>
      <c r="E396" s="27" t="s">
        <v>337</v>
      </c>
      <c r="F396" s="270">
        <f aca="true" t="shared" si="179" ref="F396:L396">F397</f>
        <v>0</v>
      </c>
      <c r="G396" s="270">
        <f t="shared" si="179"/>
        <v>0</v>
      </c>
      <c r="H396" s="16">
        <f t="shared" si="179"/>
        <v>0</v>
      </c>
      <c r="I396" s="270">
        <f t="shared" si="179"/>
        <v>0</v>
      </c>
      <c r="J396" s="270">
        <f t="shared" si="179"/>
        <v>0</v>
      </c>
      <c r="K396" s="16">
        <f t="shared" si="179"/>
        <v>0</v>
      </c>
      <c r="L396" s="270">
        <f t="shared" si="179"/>
        <v>0</v>
      </c>
    </row>
    <row r="397" spans="1:12" ht="12.75" hidden="1" outlineLevel="1">
      <c r="A397" s="25"/>
      <c r="B397" s="89"/>
      <c r="C397" s="20"/>
      <c r="D397" s="17" t="s">
        <v>560</v>
      </c>
      <c r="E397" s="27" t="s">
        <v>561</v>
      </c>
      <c r="F397" s="270"/>
      <c r="G397" s="270"/>
      <c r="H397" s="16"/>
      <c r="I397" s="270">
        <f>SUM(F397:H397)</f>
        <v>0</v>
      </c>
      <c r="J397" s="270"/>
      <c r="K397" s="16"/>
      <c r="L397" s="270">
        <f>SUM(I397:K397)</f>
        <v>0</v>
      </c>
    </row>
    <row r="398" spans="1:12" ht="38.25" collapsed="1">
      <c r="A398" s="25"/>
      <c r="B398" s="89"/>
      <c r="C398" s="20" t="s">
        <v>551</v>
      </c>
      <c r="D398" s="17"/>
      <c r="E398" s="27" t="s">
        <v>276</v>
      </c>
      <c r="F398" s="272">
        <f>F399</f>
        <v>77</v>
      </c>
      <c r="G398" s="272">
        <f aca="true" t="shared" si="180" ref="G398:L401">G399</f>
        <v>0</v>
      </c>
      <c r="H398" s="21">
        <f t="shared" si="180"/>
        <v>0</v>
      </c>
      <c r="I398" s="21">
        <f t="shared" si="180"/>
        <v>77</v>
      </c>
      <c r="J398" s="21">
        <f t="shared" si="180"/>
        <v>212</v>
      </c>
      <c r="K398" s="21">
        <f t="shared" si="180"/>
        <v>0</v>
      </c>
      <c r="L398" s="21">
        <f t="shared" si="180"/>
        <v>289</v>
      </c>
    </row>
    <row r="399" spans="1:12" ht="12.75">
      <c r="A399" s="25"/>
      <c r="B399" s="8"/>
      <c r="C399" s="20" t="s">
        <v>820</v>
      </c>
      <c r="D399" s="17"/>
      <c r="E399" s="27" t="s">
        <v>375</v>
      </c>
      <c r="F399" s="272">
        <f>F400</f>
        <v>77</v>
      </c>
      <c r="G399" s="272">
        <f t="shared" si="180"/>
        <v>0</v>
      </c>
      <c r="H399" s="21">
        <f t="shared" si="180"/>
        <v>0</v>
      </c>
      <c r="I399" s="21">
        <f t="shared" si="180"/>
        <v>77</v>
      </c>
      <c r="J399" s="21">
        <f t="shared" si="180"/>
        <v>212</v>
      </c>
      <c r="K399" s="21">
        <f t="shared" si="180"/>
        <v>0</v>
      </c>
      <c r="L399" s="21">
        <f t="shared" si="180"/>
        <v>289</v>
      </c>
    </row>
    <row r="400" spans="1:12" ht="25.5">
      <c r="A400" s="25"/>
      <c r="B400" s="8"/>
      <c r="C400" s="20" t="s">
        <v>821</v>
      </c>
      <c r="D400" s="17"/>
      <c r="E400" s="27" t="s">
        <v>21</v>
      </c>
      <c r="F400" s="272">
        <f>F401</f>
        <v>77</v>
      </c>
      <c r="G400" s="272">
        <f t="shared" si="180"/>
        <v>0</v>
      </c>
      <c r="H400" s="21">
        <f t="shared" si="180"/>
        <v>0</v>
      </c>
      <c r="I400" s="21">
        <f t="shared" si="180"/>
        <v>77</v>
      </c>
      <c r="J400" s="21">
        <f t="shared" si="180"/>
        <v>212</v>
      </c>
      <c r="K400" s="21">
        <f t="shared" si="180"/>
        <v>0</v>
      </c>
      <c r="L400" s="21">
        <f t="shared" si="180"/>
        <v>289</v>
      </c>
    </row>
    <row r="401" spans="1:12" ht="25.5">
      <c r="A401" s="25"/>
      <c r="B401" s="89"/>
      <c r="C401" s="20" t="s">
        <v>52</v>
      </c>
      <c r="D401" s="17"/>
      <c r="E401" s="27" t="s">
        <v>376</v>
      </c>
      <c r="F401" s="270">
        <f>F402</f>
        <v>77</v>
      </c>
      <c r="G401" s="270">
        <f t="shared" si="180"/>
        <v>0</v>
      </c>
      <c r="H401" s="16">
        <f t="shared" si="180"/>
        <v>0</v>
      </c>
      <c r="I401" s="16">
        <f t="shared" si="180"/>
        <v>77</v>
      </c>
      <c r="J401" s="16">
        <f t="shared" si="180"/>
        <v>212</v>
      </c>
      <c r="K401" s="16">
        <f t="shared" si="180"/>
        <v>0</v>
      </c>
      <c r="L401" s="16">
        <f t="shared" si="180"/>
        <v>289</v>
      </c>
    </row>
    <row r="402" spans="1:12" ht="25.5">
      <c r="A402" s="25"/>
      <c r="B402" s="89"/>
      <c r="C402" s="20"/>
      <c r="D402" s="17" t="s">
        <v>150</v>
      </c>
      <c r="E402" s="27" t="s">
        <v>151</v>
      </c>
      <c r="F402" s="270">
        <v>77</v>
      </c>
      <c r="G402" s="270"/>
      <c r="H402" s="16"/>
      <c r="I402" s="16">
        <f>SUM(F402:H402)</f>
        <v>77</v>
      </c>
      <c r="J402" s="16">
        <v>212</v>
      </c>
      <c r="K402" s="16"/>
      <c r="L402" s="16">
        <f>SUM(I402:K402)</f>
        <v>289</v>
      </c>
    </row>
    <row r="403" spans="1:12" ht="12.75">
      <c r="A403" s="25"/>
      <c r="B403" s="20" t="s">
        <v>87</v>
      </c>
      <c r="C403" s="6"/>
      <c r="D403" s="7"/>
      <c r="E403" s="28" t="s">
        <v>88</v>
      </c>
      <c r="F403" s="272">
        <f aca="true" t="shared" si="181" ref="F403:L403">F422+F428+F434+F404</f>
        <v>29349.3</v>
      </c>
      <c r="G403" s="272">
        <f t="shared" si="181"/>
        <v>0</v>
      </c>
      <c r="H403" s="21">
        <f t="shared" si="181"/>
        <v>0</v>
      </c>
      <c r="I403" s="21">
        <f t="shared" si="181"/>
        <v>29349.3</v>
      </c>
      <c r="J403" s="21">
        <f t="shared" si="181"/>
        <v>1451</v>
      </c>
      <c r="K403" s="21">
        <f t="shared" si="181"/>
        <v>0</v>
      </c>
      <c r="L403" s="21">
        <f t="shared" si="181"/>
        <v>30800.3</v>
      </c>
    </row>
    <row r="404" spans="1:16" s="31" customFormat="1" ht="12.75">
      <c r="A404" s="25"/>
      <c r="B404" s="20" t="s">
        <v>89</v>
      </c>
      <c r="C404" s="6"/>
      <c r="D404" s="7"/>
      <c r="E404" s="28" t="s">
        <v>90</v>
      </c>
      <c r="F404" s="272">
        <f aca="true" t="shared" si="182" ref="F404:L404">F410+F417+F405</f>
        <v>25431.3</v>
      </c>
      <c r="G404" s="272">
        <f t="shared" si="182"/>
        <v>0</v>
      </c>
      <c r="H404" s="21">
        <f t="shared" si="182"/>
        <v>0</v>
      </c>
      <c r="I404" s="21">
        <f>I410+I417+I405</f>
        <v>25431.3</v>
      </c>
      <c r="J404" s="21">
        <f t="shared" si="182"/>
        <v>1451</v>
      </c>
      <c r="K404" s="21">
        <f t="shared" si="182"/>
        <v>0</v>
      </c>
      <c r="L404" s="21">
        <f t="shared" si="182"/>
        <v>26882.3</v>
      </c>
      <c r="M404" s="108"/>
      <c r="N404" s="108"/>
      <c r="O404" s="108"/>
      <c r="P404" s="108"/>
    </row>
    <row r="405" spans="1:16" s="31" customFormat="1" ht="38.25" hidden="1" outlineLevel="1">
      <c r="A405" s="25"/>
      <c r="B405" s="20"/>
      <c r="C405" s="20" t="s">
        <v>551</v>
      </c>
      <c r="D405" s="17"/>
      <c r="E405" s="27" t="s">
        <v>276</v>
      </c>
      <c r="F405" s="272">
        <f>F406</f>
        <v>24884.3</v>
      </c>
      <c r="G405" s="272">
        <f aca="true" t="shared" si="183" ref="G405:L408">G406</f>
        <v>0</v>
      </c>
      <c r="H405" s="21">
        <f t="shared" si="183"/>
        <v>0</v>
      </c>
      <c r="I405" s="272">
        <f t="shared" si="183"/>
        <v>24884.3</v>
      </c>
      <c r="J405" s="272">
        <f t="shared" si="183"/>
        <v>0</v>
      </c>
      <c r="K405" s="21">
        <f t="shared" si="183"/>
        <v>0</v>
      </c>
      <c r="L405" s="272">
        <f t="shared" si="183"/>
        <v>24884.3</v>
      </c>
      <c r="M405" s="108"/>
      <c r="N405" s="108"/>
      <c r="O405" s="108"/>
      <c r="P405" s="108"/>
    </row>
    <row r="406" spans="1:16" s="31" customFormat="1" ht="12.75" hidden="1" outlineLevel="1">
      <c r="A406" s="25"/>
      <c r="B406" s="20"/>
      <c r="C406" s="20" t="s">
        <v>820</v>
      </c>
      <c r="D406" s="17"/>
      <c r="E406" s="27" t="s">
        <v>375</v>
      </c>
      <c r="F406" s="272">
        <f>F407</f>
        <v>24884.3</v>
      </c>
      <c r="G406" s="272">
        <f t="shared" si="183"/>
        <v>0</v>
      </c>
      <c r="H406" s="21">
        <f t="shared" si="183"/>
        <v>0</v>
      </c>
      <c r="I406" s="272">
        <f t="shared" si="183"/>
        <v>24884.3</v>
      </c>
      <c r="J406" s="272">
        <f t="shared" si="183"/>
        <v>0</v>
      </c>
      <c r="K406" s="21">
        <f t="shared" si="183"/>
        <v>0</v>
      </c>
      <c r="L406" s="272">
        <f t="shared" si="183"/>
        <v>24884.3</v>
      </c>
      <c r="M406" s="108"/>
      <c r="N406" s="108"/>
      <c r="O406" s="108"/>
      <c r="P406" s="108"/>
    </row>
    <row r="407" spans="1:16" s="31" customFormat="1" ht="51" hidden="1" outlineLevel="1">
      <c r="A407" s="25"/>
      <c r="B407" s="20"/>
      <c r="C407" s="20" t="s">
        <v>660</v>
      </c>
      <c r="D407" s="17"/>
      <c r="E407" s="27" t="s">
        <v>819</v>
      </c>
      <c r="F407" s="270">
        <f>F408</f>
        <v>24884.3</v>
      </c>
      <c r="G407" s="270">
        <f t="shared" si="183"/>
        <v>0</v>
      </c>
      <c r="H407" s="16">
        <f t="shared" si="183"/>
        <v>0</v>
      </c>
      <c r="I407" s="270">
        <f t="shared" si="183"/>
        <v>24884.3</v>
      </c>
      <c r="J407" s="270">
        <f t="shared" si="183"/>
        <v>0</v>
      </c>
      <c r="K407" s="16">
        <f t="shared" si="183"/>
        <v>0</v>
      </c>
      <c r="L407" s="270">
        <f t="shared" si="183"/>
        <v>24884.3</v>
      </c>
      <c r="M407" s="108"/>
      <c r="N407" s="108"/>
      <c r="O407" s="108"/>
      <c r="P407" s="108"/>
    </row>
    <row r="408" spans="1:16" s="31" customFormat="1" ht="38.25" hidden="1" outlineLevel="1">
      <c r="A408" s="25"/>
      <c r="B408" s="20"/>
      <c r="C408" s="20" t="s">
        <v>661</v>
      </c>
      <c r="D408" s="17"/>
      <c r="E408" s="113" t="s">
        <v>825</v>
      </c>
      <c r="F408" s="270">
        <f>F409</f>
        <v>24884.3</v>
      </c>
      <c r="G408" s="270">
        <f t="shared" si="183"/>
        <v>0</v>
      </c>
      <c r="H408" s="16">
        <f t="shared" si="183"/>
        <v>0</v>
      </c>
      <c r="I408" s="270">
        <f t="shared" si="183"/>
        <v>24884.3</v>
      </c>
      <c r="J408" s="270">
        <f t="shared" si="183"/>
        <v>0</v>
      </c>
      <c r="K408" s="16">
        <f t="shared" si="183"/>
        <v>0</v>
      </c>
      <c r="L408" s="270">
        <f t="shared" si="183"/>
        <v>24884.3</v>
      </c>
      <c r="M408" s="108"/>
      <c r="N408" s="108"/>
      <c r="O408" s="108"/>
      <c r="P408" s="108"/>
    </row>
    <row r="409" spans="1:16" s="31" customFormat="1" ht="38.25" hidden="1" outlineLevel="1">
      <c r="A409" s="25"/>
      <c r="B409" s="20"/>
      <c r="C409" s="20"/>
      <c r="D409" s="17" t="s">
        <v>601</v>
      </c>
      <c r="E409" s="27" t="s">
        <v>602</v>
      </c>
      <c r="F409" s="270">
        <v>24884.3</v>
      </c>
      <c r="G409" s="270"/>
      <c r="H409" s="16"/>
      <c r="I409" s="270">
        <f>SUM(F409:H409)</f>
        <v>24884.3</v>
      </c>
      <c r="J409" s="270"/>
      <c r="K409" s="16"/>
      <c r="L409" s="270">
        <f>SUM(I409:K409)</f>
        <v>24884.3</v>
      </c>
      <c r="M409" s="103"/>
      <c r="N409" s="108"/>
      <c r="O409" s="108"/>
      <c r="P409" s="108"/>
    </row>
    <row r="410" spans="1:16" s="31" customFormat="1" ht="38.25" collapsed="1">
      <c r="A410" s="25"/>
      <c r="B410" s="20"/>
      <c r="C410" s="20" t="s">
        <v>822</v>
      </c>
      <c r="D410" s="8"/>
      <c r="E410" s="28" t="s">
        <v>377</v>
      </c>
      <c r="F410" s="272">
        <f>F411</f>
        <v>547</v>
      </c>
      <c r="G410" s="272">
        <f aca="true" t="shared" si="184" ref="G410:L415">G411</f>
        <v>0</v>
      </c>
      <c r="H410" s="21">
        <f t="shared" si="184"/>
        <v>0</v>
      </c>
      <c r="I410" s="21">
        <f t="shared" si="184"/>
        <v>547</v>
      </c>
      <c r="J410" s="21">
        <f t="shared" si="184"/>
        <v>1451</v>
      </c>
      <c r="K410" s="21">
        <f t="shared" si="184"/>
        <v>0</v>
      </c>
      <c r="L410" s="21">
        <f t="shared" si="184"/>
        <v>1998</v>
      </c>
      <c r="M410" s="108"/>
      <c r="N410" s="108"/>
      <c r="O410" s="108"/>
      <c r="P410" s="108"/>
    </row>
    <row r="411" spans="1:16" s="31" customFormat="1" ht="25.5">
      <c r="A411" s="25"/>
      <c r="B411" s="20"/>
      <c r="C411" s="20" t="s">
        <v>826</v>
      </c>
      <c r="D411" s="8"/>
      <c r="E411" s="28" t="s">
        <v>379</v>
      </c>
      <c r="F411" s="272">
        <f>F412</f>
        <v>547</v>
      </c>
      <c r="G411" s="272">
        <f t="shared" si="184"/>
        <v>0</v>
      </c>
      <c r="H411" s="21">
        <f t="shared" si="184"/>
        <v>0</v>
      </c>
      <c r="I411" s="21">
        <f t="shared" si="184"/>
        <v>547</v>
      </c>
      <c r="J411" s="21">
        <f t="shared" si="184"/>
        <v>1451</v>
      </c>
      <c r="K411" s="21">
        <f t="shared" si="184"/>
        <v>0</v>
      </c>
      <c r="L411" s="21">
        <f t="shared" si="184"/>
        <v>1998</v>
      </c>
      <c r="M411" s="108"/>
      <c r="N411" s="108"/>
      <c r="O411" s="108"/>
      <c r="P411" s="108"/>
    </row>
    <row r="412" spans="1:16" s="31" customFormat="1" ht="38.25">
      <c r="A412" s="25"/>
      <c r="B412" s="20"/>
      <c r="C412" s="20" t="s">
        <v>827</v>
      </c>
      <c r="D412" s="17"/>
      <c r="E412" s="27" t="s">
        <v>223</v>
      </c>
      <c r="F412" s="272">
        <f>F415</f>
        <v>547</v>
      </c>
      <c r="G412" s="272">
        <f>G415</f>
        <v>0</v>
      </c>
      <c r="H412" s="21">
        <f>H415</f>
        <v>0</v>
      </c>
      <c r="I412" s="21">
        <f>I415+I413</f>
        <v>547</v>
      </c>
      <c r="J412" s="21">
        <f>J415+J413</f>
        <v>1451</v>
      </c>
      <c r="K412" s="21">
        <f>K415+K413</f>
        <v>0</v>
      </c>
      <c r="L412" s="21">
        <f>L415+L413</f>
        <v>1998</v>
      </c>
      <c r="M412" s="108"/>
      <c r="N412" s="108"/>
      <c r="O412" s="108"/>
      <c r="P412" s="108"/>
    </row>
    <row r="413" spans="1:16" s="31" customFormat="1" ht="51">
      <c r="A413" s="25"/>
      <c r="B413" s="20"/>
      <c r="C413" s="20" t="s">
        <v>54</v>
      </c>
      <c r="D413" s="8"/>
      <c r="E413" s="28" t="s">
        <v>380</v>
      </c>
      <c r="F413" s="272"/>
      <c r="G413" s="272"/>
      <c r="H413" s="21"/>
      <c r="I413" s="21">
        <f>I414</f>
        <v>0</v>
      </c>
      <c r="J413" s="21">
        <f>J414</f>
        <v>1000</v>
      </c>
      <c r="K413" s="21">
        <f>K414</f>
        <v>0</v>
      </c>
      <c r="L413" s="21">
        <f>L414</f>
        <v>1000</v>
      </c>
      <c r="M413" s="108"/>
      <c r="N413" s="108"/>
      <c r="O413" s="108"/>
      <c r="P413" s="108"/>
    </row>
    <row r="414" spans="1:16" s="31" customFormat="1" ht="25.5">
      <c r="A414" s="25"/>
      <c r="B414" s="20"/>
      <c r="C414" s="20"/>
      <c r="D414" s="17" t="s">
        <v>601</v>
      </c>
      <c r="E414" s="27" t="s">
        <v>858</v>
      </c>
      <c r="F414" s="272"/>
      <c r="G414" s="272"/>
      <c r="H414" s="21"/>
      <c r="I414" s="21">
        <v>0</v>
      </c>
      <c r="J414" s="21">
        <v>1000</v>
      </c>
      <c r="K414" s="21"/>
      <c r="L414" s="21">
        <f>SUM(I414:K414)</f>
        <v>1000</v>
      </c>
      <c r="M414" s="108"/>
      <c r="N414" s="108"/>
      <c r="O414" s="108"/>
      <c r="P414" s="108"/>
    </row>
    <row r="415" spans="1:16" s="31" customFormat="1" ht="63.75">
      <c r="A415" s="25"/>
      <c r="B415" s="20"/>
      <c r="C415" s="20" t="s">
        <v>56</v>
      </c>
      <c r="D415" s="8"/>
      <c r="E415" s="28" t="s">
        <v>382</v>
      </c>
      <c r="F415" s="270">
        <f>F416</f>
        <v>547</v>
      </c>
      <c r="G415" s="270">
        <f t="shared" si="184"/>
        <v>0</v>
      </c>
      <c r="H415" s="16">
        <f t="shared" si="184"/>
        <v>0</v>
      </c>
      <c r="I415" s="16">
        <f t="shared" si="184"/>
        <v>547</v>
      </c>
      <c r="J415" s="16">
        <f t="shared" si="184"/>
        <v>451</v>
      </c>
      <c r="K415" s="16">
        <f t="shared" si="184"/>
        <v>0</v>
      </c>
      <c r="L415" s="16">
        <f t="shared" si="184"/>
        <v>998</v>
      </c>
      <c r="M415" s="108"/>
      <c r="N415" s="108"/>
      <c r="O415" s="108"/>
      <c r="P415" s="108"/>
    </row>
    <row r="416" spans="1:16" s="31" customFormat="1" ht="12.75">
      <c r="A416" s="25"/>
      <c r="B416" s="20"/>
      <c r="C416" s="20"/>
      <c r="D416" s="17" t="s">
        <v>560</v>
      </c>
      <c r="E416" s="27" t="s">
        <v>561</v>
      </c>
      <c r="F416" s="270">
        <f>537+10</f>
        <v>547</v>
      </c>
      <c r="G416" s="270"/>
      <c r="H416" s="16"/>
      <c r="I416" s="16">
        <f>SUM(F416:H416)</f>
        <v>547</v>
      </c>
      <c r="J416" s="16">
        <v>451</v>
      </c>
      <c r="K416" s="16"/>
      <c r="L416" s="16">
        <f>SUM(I416:K416)</f>
        <v>998</v>
      </c>
      <c r="M416" s="108"/>
      <c r="N416" s="108"/>
      <c r="O416" s="108"/>
      <c r="P416" s="108"/>
    </row>
    <row r="417" spans="1:16" s="31" customFormat="1" ht="38.25" hidden="1" outlineLevel="1">
      <c r="A417" s="25"/>
      <c r="B417" s="20"/>
      <c r="C417" s="20" t="s">
        <v>829</v>
      </c>
      <c r="D417" s="8"/>
      <c r="E417" s="28" t="s">
        <v>383</v>
      </c>
      <c r="F417" s="270">
        <f>F418</f>
        <v>0</v>
      </c>
      <c r="G417" s="270">
        <f aca="true" t="shared" si="185" ref="G417:L420">G418</f>
        <v>0</v>
      </c>
      <c r="H417" s="16">
        <f t="shared" si="185"/>
        <v>0</v>
      </c>
      <c r="I417" s="270">
        <f t="shared" si="185"/>
        <v>0</v>
      </c>
      <c r="J417" s="270">
        <f t="shared" si="185"/>
        <v>0</v>
      </c>
      <c r="K417" s="16">
        <f t="shared" si="185"/>
        <v>0</v>
      </c>
      <c r="L417" s="270">
        <f t="shared" si="185"/>
        <v>0</v>
      </c>
      <c r="M417" s="108"/>
      <c r="N417" s="108"/>
      <c r="O417" s="108"/>
      <c r="P417" s="108"/>
    </row>
    <row r="418" spans="1:16" s="31" customFormat="1" ht="38.25" hidden="1" outlineLevel="1">
      <c r="A418" s="25"/>
      <c r="B418" s="20"/>
      <c r="C418" s="20" t="s">
        <v>831</v>
      </c>
      <c r="D418" s="8"/>
      <c r="E418" s="28" t="s">
        <v>384</v>
      </c>
      <c r="F418" s="270">
        <f>F419</f>
        <v>0</v>
      </c>
      <c r="G418" s="270">
        <f t="shared" si="185"/>
        <v>0</v>
      </c>
      <c r="H418" s="16">
        <f t="shared" si="185"/>
        <v>0</v>
      </c>
      <c r="I418" s="270">
        <f t="shared" si="185"/>
        <v>0</v>
      </c>
      <c r="J418" s="270">
        <f t="shared" si="185"/>
        <v>0</v>
      </c>
      <c r="K418" s="16">
        <f t="shared" si="185"/>
        <v>0</v>
      </c>
      <c r="L418" s="270">
        <f t="shared" si="185"/>
        <v>0</v>
      </c>
      <c r="M418" s="108"/>
      <c r="N418" s="108"/>
      <c r="O418" s="108"/>
      <c r="P418" s="108"/>
    </row>
    <row r="419" spans="1:16" s="31" customFormat="1" ht="51" hidden="1" outlineLevel="1">
      <c r="A419" s="25"/>
      <c r="B419" s="20"/>
      <c r="C419" s="20" t="s">
        <v>830</v>
      </c>
      <c r="D419" s="8"/>
      <c r="E419" s="28" t="s">
        <v>832</v>
      </c>
      <c r="F419" s="270">
        <f>F420</f>
        <v>0</v>
      </c>
      <c r="G419" s="270">
        <f t="shared" si="185"/>
        <v>0</v>
      </c>
      <c r="H419" s="16">
        <f t="shared" si="185"/>
        <v>0</v>
      </c>
      <c r="I419" s="270">
        <f t="shared" si="185"/>
        <v>0</v>
      </c>
      <c r="J419" s="270">
        <f t="shared" si="185"/>
        <v>0</v>
      </c>
      <c r="K419" s="16">
        <f t="shared" si="185"/>
        <v>0</v>
      </c>
      <c r="L419" s="270">
        <f t="shared" si="185"/>
        <v>0</v>
      </c>
      <c r="M419" s="108"/>
      <c r="N419" s="108"/>
      <c r="O419" s="108"/>
      <c r="P419" s="108"/>
    </row>
    <row r="420" spans="1:16" s="31" customFormat="1" ht="51" hidden="1" outlineLevel="1">
      <c r="A420" s="25"/>
      <c r="B420" s="20"/>
      <c r="C420" s="20" t="s">
        <v>57</v>
      </c>
      <c r="D420" s="8"/>
      <c r="E420" s="28" t="s">
        <v>385</v>
      </c>
      <c r="F420" s="270">
        <f>F421</f>
        <v>0</v>
      </c>
      <c r="G420" s="270">
        <f t="shared" si="185"/>
        <v>0</v>
      </c>
      <c r="H420" s="16">
        <f t="shared" si="185"/>
        <v>0</v>
      </c>
      <c r="I420" s="270">
        <f t="shared" si="185"/>
        <v>0</v>
      </c>
      <c r="J420" s="270">
        <f t="shared" si="185"/>
        <v>0</v>
      </c>
      <c r="K420" s="16">
        <f t="shared" si="185"/>
        <v>0</v>
      </c>
      <c r="L420" s="270">
        <f t="shared" si="185"/>
        <v>0</v>
      </c>
      <c r="M420" s="108"/>
      <c r="N420" s="108"/>
      <c r="O420" s="108"/>
      <c r="P420" s="108"/>
    </row>
    <row r="421" spans="1:16" s="31" customFormat="1" ht="38.25" hidden="1" outlineLevel="1">
      <c r="A421" s="25"/>
      <c r="B421" s="20"/>
      <c r="C421" s="20"/>
      <c r="D421" s="17" t="s">
        <v>601</v>
      </c>
      <c r="E421" s="27" t="s">
        <v>602</v>
      </c>
      <c r="F421" s="270"/>
      <c r="G421" s="270"/>
      <c r="H421" s="16"/>
      <c r="I421" s="270">
        <f>SUM(F421:H421)</f>
        <v>0</v>
      </c>
      <c r="J421" s="270"/>
      <c r="K421" s="16"/>
      <c r="L421" s="270">
        <f>SUM(I421:K421)</f>
        <v>0</v>
      </c>
      <c r="M421" s="108"/>
      <c r="N421" s="108"/>
      <c r="O421" s="108"/>
      <c r="P421" s="108"/>
    </row>
    <row r="422" spans="1:12" ht="12.75" hidden="1" outlineLevel="1">
      <c r="A422" s="25"/>
      <c r="B422" s="6" t="s">
        <v>91</v>
      </c>
      <c r="C422" s="6"/>
      <c r="D422" s="7"/>
      <c r="E422" s="28" t="s">
        <v>92</v>
      </c>
      <c r="F422" s="272">
        <f>F423</f>
        <v>2569</v>
      </c>
      <c r="G422" s="272">
        <f aca="true" t="shared" si="186" ref="G422:L426">G423</f>
        <v>0</v>
      </c>
      <c r="H422" s="21">
        <f t="shared" si="186"/>
        <v>0</v>
      </c>
      <c r="I422" s="272">
        <f t="shared" si="186"/>
        <v>2569</v>
      </c>
      <c r="J422" s="272">
        <f t="shared" si="186"/>
        <v>0</v>
      </c>
      <c r="K422" s="21">
        <f t="shared" si="186"/>
        <v>0</v>
      </c>
      <c r="L422" s="272">
        <f t="shared" si="186"/>
        <v>2569</v>
      </c>
    </row>
    <row r="423" spans="1:12" ht="38.25" hidden="1" outlineLevel="1">
      <c r="A423" s="25"/>
      <c r="B423" s="6"/>
      <c r="C423" s="20" t="s">
        <v>498</v>
      </c>
      <c r="D423" s="8"/>
      <c r="E423" s="28" t="s">
        <v>302</v>
      </c>
      <c r="F423" s="272">
        <f>F424</f>
        <v>2569</v>
      </c>
      <c r="G423" s="272">
        <f t="shared" si="186"/>
        <v>0</v>
      </c>
      <c r="H423" s="21">
        <f t="shared" si="186"/>
        <v>0</v>
      </c>
      <c r="I423" s="272">
        <f t="shared" si="186"/>
        <v>2569</v>
      </c>
      <c r="J423" s="272">
        <f t="shared" si="186"/>
        <v>0</v>
      </c>
      <c r="K423" s="21">
        <f t="shared" si="186"/>
        <v>0</v>
      </c>
      <c r="L423" s="272">
        <f t="shared" si="186"/>
        <v>2569</v>
      </c>
    </row>
    <row r="424" spans="1:12" ht="38.25" hidden="1" outlineLevel="1">
      <c r="A424" s="25"/>
      <c r="B424" s="89"/>
      <c r="C424" s="20" t="s">
        <v>550</v>
      </c>
      <c r="D424" s="8"/>
      <c r="E424" s="28" t="s">
        <v>274</v>
      </c>
      <c r="F424" s="270">
        <f>F425</f>
        <v>2569</v>
      </c>
      <c r="G424" s="270">
        <f t="shared" si="186"/>
        <v>0</v>
      </c>
      <c r="H424" s="16">
        <f t="shared" si="186"/>
        <v>0</v>
      </c>
      <c r="I424" s="270">
        <f t="shared" si="186"/>
        <v>2569</v>
      </c>
      <c r="J424" s="270">
        <f t="shared" si="186"/>
        <v>0</v>
      </c>
      <c r="K424" s="16">
        <f t="shared" si="186"/>
        <v>0</v>
      </c>
      <c r="L424" s="270">
        <f t="shared" si="186"/>
        <v>2569</v>
      </c>
    </row>
    <row r="425" spans="1:12" ht="25.5" hidden="1" outlineLevel="1">
      <c r="A425" s="25"/>
      <c r="B425" s="89"/>
      <c r="C425" s="20" t="s">
        <v>483</v>
      </c>
      <c r="D425" s="8"/>
      <c r="E425" s="28" t="s">
        <v>19</v>
      </c>
      <c r="F425" s="270">
        <f>F426</f>
        <v>2569</v>
      </c>
      <c r="G425" s="270">
        <f t="shared" si="186"/>
        <v>0</v>
      </c>
      <c r="H425" s="16">
        <f t="shared" si="186"/>
        <v>0</v>
      </c>
      <c r="I425" s="270">
        <f t="shared" si="186"/>
        <v>2569</v>
      </c>
      <c r="J425" s="270">
        <f t="shared" si="186"/>
        <v>0</v>
      </c>
      <c r="K425" s="16">
        <f t="shared" si="186"/>
        <v>0</v>
      </c>
      <c r="L425" s="270">
        <f t="shared" si="186"/>
        <v>2569</v>
      </c>
    </row>
    <row r="426" spans="1:12" ht="25.5" hidden="1" outlineLevel="1">
      <c r="A426" s="25"/>
      <c r="B426" s="89"/>
      <c r="C426" s="20" t="s">
        <v>799</v>
      </c>
      <c r="D426" s="8"/>
      <c r="E426" s="28" t="s">
        <v>275</v>
      </c>
      <c r="F426" s="270">
        <f>F427</f>
        <v>2569</v>
      </c>
      <c r="G426" s="270">
        <f t="shared" si="186"/>
        <v>0</v>
      </c>
      <c r="H426" s="16">
        <f t="shared" si="186"/>
        <v>0</v>
      </c>
      <c r="I426" s="270">
        <f t="shared" si="186"/>
        <v>2569</v>
      </c>
      <c r="J426" s="270">
        <f t="shared" si="186"/>
        <v>0</v>
      </c>
      <c r="K426" s="16">
        <f t="shared" si="186"/>
        <v>0</v>
      </c>
      <c r="L426" s="270">
        <f t="shared" si="186"/>
        <v>2569</v>
      </c>
    </row>
    <row r="427" spans="1:12" ht="12.75" hidden="1" outlineLevel="1">
      <c r="A427" s="25"/>
      <c r="B427" s="89"/>
      <c r="C427" s="20"/>
      <c r="D427" s="17" t="s">
        <v>560</v>
      </c>
      <c r="E427" s="27" t="s">
        <v>561</v>
      </c>
      <c r="F427" s="270">
        <v>2569</v>
      </c>
      <c r="G427" s="270"/>
      <c r="H427" s="16"/>
      <c r="I427" s="270">
        <f>SUM(F427:H427)</f>
        <v>2569</v>
      </c>
      <c r="J427" s="270"/>
      <c r="K427" s="16"/>
      <c r="L427" s="270">
        <f>SUM(I427:K427)</f>
        <v>2569</v>
      </c>
    </row>
    <row r="428" spans="1:12" ht="12.75" hidden="1" outlineLevel="1">
      <c r="A428" s="25"/>
      <c r="B428" s="7" t="s">
        <v>93</v>
      </c>
      <c r="C428" s="13"/>
      <c r="D428" s="12"/>
      <c r="E428" s="28" t="s">
        <v>94</v>
      </c>
      <c r="F428" s="272">
        <f>F429</f>
        <v>274</v>
      </c>
      <c r="G428" s="272">
        <f aca="true" t="shared" si="187" ref="G428:L429">G429</f>
        <v>0</v>
      </c>
      <c r="H428" s="21">
        <f t="shared" si="187"/>
        <v>0</v>
      </c>
      <c r="I428" s="272">
        <f t="shared" si="187"/>
        <v>274</v>
      </c>
      <c r="J428" s="272">
        <f t="shared" si="187"/>
        <v>0</v>
      </c>
      <c r="K428" s="21">
        <f t="shared" si="187"/>
        <v>0</v>
      </c>
      <c r="L428" s="272">
        <f t="shared" si="187"/>
        <v>274</v>
      </c>
    </row>
    <row r="429" spans="1:12" ht="25.5" hidden="1" outlineLevel="1">
      <c r="A429" s="25"/>
      <c r="B429" s="89"/>
      <c r="C429" s="20" t="s">
        <v>551</v>
      </c>
      <c r="D429" s="17"/>
      <c r="E429" s="27" t="s">
        <v>210</v>
      </c>
      <c r="F429" s="272">
        <f>F430</f>
        <v>274</v>
      </c>
      <c r="G429" s="272">
        <f t="shared" si="187"/>
        <v>0</v>
      </c>
      <c r="H429" s="21">
        <f t="shared" si="187"/>
        <v>0</v>
      </c>
      <c r="I429" s="272">
        <f t="shared" si="187"/>
        <v>274</v>
      </c>
      <c r="J429" s="272">
        <f t="shared" si="187"/>
        <v>0</v>
      </c>
      <c r="K429" s="21">
        <f t="shared" si="187"/>
        <v>0</v>
      </c>
      <c r="L429" s="272">
        <f t="shared" si="187"/>
        <v>274</v>
      </c>
    </row>
    <row r="430" spans="1:12" ht="25.5" hidden="1" outlineLevel="1">
      <c r="A430" s="25"/>
      <c r="B430" s="89"/>
      <c r="C430" s="20" t="s">
        <v>815</v>
      </c>
      <c r="D430" s="17"/>
      <c r="E430" s="27" t="s">
        <v>606</v>
      </c>
      <c r="F430" s="272">
        <f aca="true" t="shared" si="188" ref="F430:L430">F432</f>
        <v>274</v>
      </c>
      <c r="G430" s="272">
        <f t="shared" si="188"/>
        <v>0</v>
      </c>
      <c r="H430" s="21">
        <f t="shared" si="188"/>
        <v>0</v>
      </c>
      <c r="I430" s="272">
        <f t="shared" si="188"/>
        <v>274</v>
      </c>
      <c r="J430" s="272">
        <f t="shared" si="188"/>
        <v>0</v>
      </c>
      <c r="K430" s="21">
        <f t="shared" si="188"/>
        <v>0</v>
      </c>
      <c r="L430" s="272">
        <f t="shared" si="188"/>
        <v>274</v>
      </c>
    </row>
    <row r="431" spans="1:12" ht="25.5" hidden="1" outlineLevel="1">
      <c r="A431" s="25"/>
      <c r="B431" s="89"/>
      <c r="C431" s="20" t="s">
        <v>816</v>
      </c>
      <c r="D431" s="17"/>
      <c r="E431" s="27" t="s">
        <v>20</v>
      </c>
      <c r="F431" s="272"/>
      <c r="G431" s="272"/>
      <c r="H431" s="21"/>
      <c r="I431" s="272"/>
      <c r="J431" s="272"/>
      <c r="K431" s="21"/>
      <c r="L431" s="272"/>
    </row>
    <row r="432" spans="1:12" ht="25.5" hidden="1" outlineLevel="1">
      <c r="A432" s="25"/>
      <c r="B432" s="89"/>
      <c r="C432" s="20" t="s">
        <v>51</v>
      </c>
      <c r="D432" s="17"/>
      <c r="E432" s="28" t="s">
        <v>607</v>
      </c>
      <c r="F432" s="270">
        <f aca="true" t="shared" si="189" ref="F432:L432">F433</f>
        <v>274</v>
      </c>
      <c r="G432" s="270">
        <f t="shared" si="189"/>
        <v>0</v>
      </c>
      <c r="H432" s="16">
        <f t="shared" si="189"/>
        <v>0</v>
      </c>
      <c r="I432" s="270">
        <f t="shared" si="189"/>
        <v>274</v>
      </c>
      <c r="J432" s="270">
        <f t="shared" si="189"/>
        <v>0</v>
      </c>
      <c r="K432" s="16">
        <f t="shared" si="189"/>
        <v>0</v>
      </c>
      <c r="L432" s="270">
        <f t="shared" si="189"/>
        <v>274</v>
      </c>
    </row>
    <row r="433" spans="1:12" ht="25.5" hidden="1" outlineLevel="1">
      <c r="A433" s="25"/>
      <c r="B433" s="89"/>
      <c r="C433" s="20"/>
      <c r="D433" s="17" t="s">
        <v>148</v>
      </c>
      <c r="E433" s="27" t="s">
        <v>149</v>
      </c>
      <c r="F433" s="270">
        <v>274</v>
      </c>
      <c r="G433" s="270"/>
      <c r="H433" s="16"/>
      <c r="I433" s="270">
        <f>SUM(F433:H433)</f>
        <v>274</v>
      </c>
      <c r="J433" s="270"/>
      <c r="K433" s="16"/>
      <c r="L433" s="270">
        <f>SUM(I433:K433)</f>
        <v>274</v>
      </c>
    </row>
    <row r="434" spans="1:12" ht="25.5" hidden="1" outlineLevel="1">
      <c r="A434" s="25"/>
      <c r="B434" s="7" t="s">
        <v>95</v>
      </c>
      <c r="C434" s="6"/>
      <c r="D434" s="7"/>
      <c r="E434" s="28" t="s">
        <v>96</v>
      </c>
      <c r="F434" s="272">
        <f>F435</f>
        <v>1075</v>
      </c>
      <c r="G434" s="272">
        <f aca="true" t="shared" si="190" ref="G434:L437">G435</f>
        <v>0</v>
      </c>
      <c r="H434" s="21">
        <f t="shared" si="190"/>
        <v>0</v>
      </c>
      <c r="I434" s="272">
        <f t="shared" si="190"/>
        <v>1075</v>
      </c>
      <c r="J434" s="272">
        <f t="shared" si="190"/>
        <v>0</v>
      </c>
      <c r="K434" s="21">
        <f t="shared" si="190"/>
        <v>0</v>
      </c>
      <c r="L434" s="272">
        <f t="shared" si="190"/>
        <v>1075</v>
      </c>
    </row>
    <row r="435" spans="1:16" s="11" customFormat="1" ht="25.5" hidden="1" outlineLevel="1">
      <c r="A435" s="8"/>
      <c r="B435" s="7"/>
      <c r="C435" s="20" t="s">
        <v>131</v>
      </c>
      <c r="D435" s="8"/>
      <c r="E435" s="110" t="s">
        <v>130</v>
      </c>
      <c r="F435" s="272">
        <f>F436</f>
        <v>1075</v>
      </c>
      <c r="G435" s="272">
        <f t="shared" si="190"/>
        <v>0</v>
      </c>
      <c r="H435" s="21">
        <f t="shared" si="190"/>
        <v>0</v>
      </c>
      <c r="I435" s="272">
        <f t="shared" si="190"/>
        <v>1075</v>
      </c>
      <c r="J435" s="272">
        <f t="shared" si="190"/>
        <v>0</v>
      </c>
      <c r="K435" s="21">
        <f t="shared" si="190"/>
        <v>0</v>
      </c>
      <c r="L435" s="272">
        <f t="shared" si="190"/>
        <v>1075</v>
      </c>
      <c r="M435" s="2"/>
      <c r="N435" s="2"/>
      <c r="O435" s="2"/>
      <c r="P435" s="2"/>
    </row>
    <row r="436" spans="1:16" s="11" customFormat="1" ht="25.5" hidden="1" outlineLevel="1">
      <c r="A436" s="8"/>
      <c r="B436" s="7"/>
      <c r="C436" s="7" t="s">
        <v>331</v>
      </c>
      <c r="D436" s="17"/>
      <c r="E436" s="27" t="s">
        <v>520</v>
      </c>
      <c r="F436" s="272">
        <f>F437</f>
        <v>1075</v>
      </c>
      <c r="G436" s="272">
        <f t="shared" si="190"/>
        <v>0</v>
      </c>
      <c r="H436" s="21">
        <f t="shared" si="190"/>
        <v>0</v>
      </c>
      <c r="I436" s="272">
        <f t="shared" si="190"/>
        <v>1075</v>
      </c>
      <c r="J436" s="272">
        <f t="shared" si="190"/>
        <v>0</v>
      </c>
      <c r="K436" s="21">
        <f t="shared" si="190"/>
        <v>0</v>
      </c>
      <c r="L436" s="272">
        <f t="shared" si="190"/>
        <v>1075</v>
      </c>
      <c r="M436" s="2"/>
      <c r="N436" s="2"/>
      <c r="O436" s="2"/>
      <c r="P436" s="2"/>
    </row>
    <row r="437" spans="1:12" ht="38.25" hidden="1" outlineLevel="1">
      <c r="A437" s="25"/>
      <c r="B437" s="89"/>
      <c r="C437" s="20" t="s">
        <v>333</v>
      </c>
      <c r="D437" s="25"/>
      <c r="E437" s="28" t="s">
        <v>540</v>
      </c>
      <c r="F437" s="270">
        <f>F438</f>
        <v>1075</v>
      </c>
      <c r="G437" s="270">
        <f t="shared" si="190"/>
        <v>0</v>
      </c>
      <c r="H437" s="16">
        <f t="shared" si="190"/>
        <v>0</v>
      </c>
      <c r="I437" s="270">
        <f t="shared" si="190"/>
        <v>1075</v>
      </c>
      <c r="J437" s="270">
        <f t="shared" si="190"/>
        <v>0</v>
      </c>
      <c r="K437" s="16">
        <f t="shared" si="190"/>
        <v>0</v>
      </c>
      <c r="L437" s="270">
        <f t="shared" si="190"/>
        <v>1075</v>
      </c>
    </row>
    <row r="438" spans="1:12" ht="25.5" hidden="1" outlineLevel="1">
      <c r="A438" s="25"/>
      <c r="B438" s="89"/>
      <c r="C438" s="6"/>
      <c r="D438" s="17" t="s">
        <v>148</v>
      </c>
      <c r="E438" s="27" t="s">
        <v>149</v>
      </c>
      <c r="F438" s="270">
        <v>1075</v>
      </c>
      <c r="G438" s="270"/>
      <c r="H438" s="16"/>
      <c r="I438" s="270">
        <f>SUM(F438:H438)</f>
        <v>1075</v>
      </c>
      <c r="J438" s="270"/>
      <c r="K438" s="16"/>
      <c r="L438" s="270">
        <f>SUM(I438:K438)</f>
        <v>1075</v>
      </c>
    </row>
    <row r="439" spans="1:12" ht="12.75" hidden="1" outlineLevel="1">
      <c r="A439" s="25"/>
      <c r="B439" s="20" t="s">
        <v>97</v>
      </c>
      <c r="C439" s="6"/>
      <c r="D439" s="7"/>
      <c r="E439" s="28" t="s">
        <v>98</v>
      </c>
      <c r="F439" s="272">
        <f aca="true" t="shared" si="191" ref="F439:L444">F440</f>
        <v>31</v>
      </c>
      <c r="G439" s="272">
        <f t="shared" si="191"/>
        <v>0</v>
      </c>
      <c r="H439" s="21">
        <f t="shared" si="191"/>
        <v>0</v>
      </c>
      <c r="I439" s="272">
        <f t="shared" si="191"/>
        <v>31</v>
      </c>
      <c r="J439" s="272">
        <f t="shared" si="191"/>
        <v>0</v>
      </c>
      <c r="K439" s="21">
        <f t="shared" si="191"/>
        <v>0</v>
      </c>
      <c r="L439" s="272">
        <f t="shared" si="191"/>
        <v>31</v>
      </c>
    </row>
    <row r="440" spans="1:12" ht="38.25" hidden="1" outlineLevel="1">
      <c r="A440" s="25"/>
      <c r="B440" s="7" t="s">
        <v>99</v>
      </c>
      <c r="C440" s="6"/>
      <c r="D440" s="7"/>
      <c r="E440" s="28" t="s">
        <v>100</v>
      </c>
      <c r="F440" s="272">
        <f t="shared" si="191"/>
        <v>31</v>
      </c>
      <c r="G440" s="272">
        <f t="shared" si="191"/>
        <v>0</v>
      </c>
      <c r="H440" s="21">
        <f t="shared" si="191"/>
        <v>0</v>
      </c>
      <c r="I440" s="272">
        <f t="shared" si="191"/>
        <v>31</v>
      </c>
      <c r="J440" s="272">
        <f t="shared" si="191"/>
        <v>0</v>
      </c>
      <c r="K440" s="21">
        <f t="shared" si="191"/>
        <v>0</v>
      </c>
      <c r="L440" s="272">
        <f t="shared" si="191"/>
        <v>31</v>
      </c>
    </row>
    <row r="441" spans="1:12" ht="38.25" hidden="1" outlineLevel="1">
      <c r="A441" s="25"/>
      <c r="B441" s="89"/>
      <c r="C441" s="7" t="s">
        <v>138</v>
      </c>
      <c r="D441" s="17"/>
      <c r="E441" s="27" t="s">
        <v>289</v>
      </c>
      <c r="F441" s="272">
        <f t="shared" si="191"/>
        <v>31</v>
      </c>
      <c r="G441" s="272">
        <f t="shared" si="191"/>
        <v>0</v>
      </c>
      <c r="H441" s="21">
        <f t="shared" si="191"/>
        <v>0</v>
      </c>
      <c r="I441" s="272">
        <f t="shared" si="191"/>
        <v>31</v>
      </c>
      <c r="J441" s="272">
        <f t="shared" si="191"/>
        <v>0</v>
      </c>
      <c r="K441" s="21">
        <f t="shared" si="191"/>
        <v>0</v>
      </c>
      <c r="L441" s="272">
        <f t="shared" si="191"/>
        <v>31</v>
      </c>
    </row>
    <row r="442" spans="1:12" ht="38.25" hidden="1" outlineLevel="1">
      <c r="A442" s="25"/>
      <c r="B442" s="89"/>
      <c r="C442" s="7" t="s">
        <v>491</v>
      </c>
      <c r="D442" s="17"/>
      <c r="E442" s="27" t="s">
        <v>298</v>
      </c>
      <c r="F442" s="270">
        <f t="shared" si="191"/>
        <v>31</v>
      </c>
      <c r="G442" s="270">
        <f t="shared" si="191"/>
        <v>0</v>
      </c>
      <c r="H442" s="16">
        <f t="shared" si="191"/>
        <v>0</v>
      </c>
      <c r="I442" s="270">
        <f t="shared" si="191"/>
        <v>31</v>
      </c>
      <c r="J442" s="270">
        <f t="shared" si="191"/>
        <v>0</v>
      </c>
      <c r="K442" s="16">
        <f t="shared" si="191"/>
        <v>0</v>
      </c>
      <c r="L442" s="270">
        <f t="shared" si="191"/>
        <v>31</v>
      </c>
    </row>
    <row r="443" spans="1:12" ht="38.25" hidden="1" outlineLevel="1">
      <c r="A443" s="25"/>
      <c r="B443" s="89"/>
      <c r="C443" s="7" t="s">
        <v>492</v>
      </c>
      <c r="D443" s="17"/>
      <c r="E443" s="27" t="s">
        <v>496</v>
      </c>
      <c r="F443" s="270">
        <f t="shared" si="191"/>
        <v>31</v>
      </c>
      <c r="G443" s="270">
        <f t="shared" si="191"/>
        <v>0</v>
      </c>
      <c r="H443" s="16">
        <f t="shared" si="191"/>
        <v>0</v>
      </c>
      <c r="I443" s="270">
        <f t="shared" si="191"/>
        <v>31</v>
      </c>
      <c r="J443" s="270">
        <f t="shared" si="191"/>
        <v>0</v>
      </c>
      <c r="K443" s="16">
        <f t="shared" si="191"/>
        <v>0</v>
      </c>
      <c r="L443" s="270">
        <f t="shared" si="191"/>
        <v>31</v>
      </c>
    </row>
    <row r="444" spans="1:12" ht="25.5" hidden="1" outlineLevel="1">
      <c r="A444" s="25"/>
      <c r="B444" s="89"/>
      <c r="C444" s="7" t="s">
        <v>266</v>
      </c>
      <c r="D444" s="17"/>
      <c r="E444" s="27" t="s">
        <v>299</v>
      </c>
      <c r="F444" s="270">
        <f t="shared" si="191"/>
        <v>31</v>
      </c>
      <c r="G444" s="270">
        <f t="shared" si="191"/>
        <v>0</v>
      </c>
      <c r="H444" s="16">
        <f t="shared" si="191"/>
        <v>0</v>
      </c>
      <c r="I444" s="270">
        <f t="shared" si="191"/>
        <v>31</v>
      </c>
      <c r="J444" s="270">
        <f t="shared" si="191"/>
        <v>0</v>
      </c>
      <c r="K444" s="16">
        <f t="shared" si="191"/>
        <v>0</v>
      </c>
      <c r="L444" s="270">
        <f t="shared" si="191"/>
        <v>31</v>
      </c>
    </row>
    <row r="445" spans="1:12" ht="25.5" hidden="1" outlineLevel="1">
      <c r="A445" s="25"/>
      <c r="B445" s="89"/>
      <c r="C445" s="7"/>
      <c r="D445" s="17" t="s">
        <v>150</v>
      </c>
      <c r="E445" s="27" t="s">
        <v>151</v>
      </c>
      <c r="F445" s="270">
        <v>31</v>
      </c>
      <c r="G445" s="270"/>
      <c r="H445" s="16"/>
      <c r="I445" s="270">
        <f>SUM(F445:H445)</f>
        <v>31</v>
      </c>
      <c r="J445" s="270"/>
      <c r="K445" s="16"/>
      <c r="L445" s="270">
        <f>SUM(I445:K445)</f>
        <v>31</v>
      </c>
    </row>
    <row r="446" spans="1:12" ht="12.75" hidden="1" outlineLevel="1">
      <c r="A446" s="25"/>
      <c r="B446" s="20" t="s">
        <v>589</v>
      </c>
      <c r="C446" s="6"/>
      <c r="D446" s="7"/>
      <c r="E446" s="28" t="s">
        <v>590</v>
      </c>
      <c r="F446" s="272">
        <f aca="true" t="shared" si="192" ref="F446:L446">F447+F453</f>
        <v>5395.5</v>
      </c>
      <c r="G446" s="272">
        <f t="shared" si="192"/>
        <v>0</v>
      </c>
      <c r="H446" s="21">
        <f t="shared" si="192"/>
        <v>0</v>
      </c>
      <c r="I446" s="272">
        <f t="shared" si="192"/>
        <v>5395.5</v>
      </c>
      <c r="J446" s="272">
        <f t="shared" si="192"/>
        <v>0</v>
      </c>
      <c r="K446" s="21">
        <f t="shared" si="192"/>
        <v>0</v>
      </c>
      <c r="L446" s="272">
        <f t="shared" si="192"/>
        <v>5395.5</v>
      </c>
    </row>
    <row r="447" spans="1:12" ht="12.75" hidden="1" outlineLevel="1">
      <c r="A447" s="25"/>
      <c r="B447" s="7" t="s">
        <v>101</v>
      </c>
      <c r="C447" s="6"/>
      <c r="D447" s="7"/>
      <c r="E447" s="28" t="s">
        <v>102</v>
      </c>
      <c r="F447" s="272">
        <f>F448</f>
        <v>3075</v>
      </c>
      <c r="G447" s="272">
        <f aca="true" t="shared" si="193" ref="G447:L451">G448</f>
        <v>0</v>
      </c>
      <c r="H447" s="21">
        <f t="shared" si="193"/>
        <v>0</v>
      </c>
      <c r="I447" s="272">
        <f t="shared" si="193"/>
        <v>3075</v>
      </c>
      <c r="J447" s="272">
        <f t="shared" si="193"/>
        <v>0</v>
      </c>
      <c r="K447" s="21">
        <f t="shared" si="193"/>
        <v>0</v>
      </c>
      <c r="L447" s="272">
        <f t="shared" si="193"/>
        <v>3075</v>
      </c>
    </row>
    <row r="448" spans="1:16" s="11" customFormat="1" ht="25.5" hidden="1" outlineLevel="1">
      <c r="A448" s="8"/>
      <c r="B448" s="7"/>
      <c r="C448" s="7" t="s">
        <v>764</v>
      </c>
      <c r="D448" s="17"/>
      <c r="E448" s="27" t="s">
        <v>469</v>
      </c>
      <c r="F448" s="272">
        <f>F449</f>
        <v>3075</v>
      </c>
      <c r="G448" s="272">
        <f t="shared" si="193"/>
        <v>0</v>
      </c>
      <c r="H448" s="21">
        <f t="shared" si="193"/>
        <v>0</v>
      </c>
      <c r="I448" s="272">
        <f t="shared" si="193"/>
        <v>3075</v>
      </c>
      <c r="J448" s="272">
        <f t="shared" si="193"/>
        <v>0</v>
      </c>
      <c r="K448" s="21">
        <f t="shared" si="193"/>
        <v>0</v>
      </c>
      <c r="L448" s="272">
        <f t="shared" si="193"/>
        <v>3075</v>
      </c>
      <c r="M448" s="2"/>
      <c r="N448" s="2"/>
      <c r="O448" s="2"/>
      <c r="P448" s="2"/>
    </row>
    <row r="449" spans="1:12" ht="38.25" hidden="1" outlineLevel="1">
      <c r="A449" s="25"/>
      <c r="B449" s="89"/>
      <c r="C449" s="7" t="s">
        <v>765</v>
      </c>
      <c r="D449" s="17"/>
      <c r="E449" s="27" t="s">
        <v>470</v>
      </c>
      <c r="F449" s="272">
        <f>F450</f>
        <v>3075</v>
      </c>
      <c r="G449" s="272">
        <f t="shared" si="193"/>
        <v>0</v>
      </c>
      <c r="H449" s="21">
        <f t="shared" si="193"/>
        <v>0</v>
      </c>
      <c r="I449" s="272">
        <f t="shared" si="193"/>
        <v>3075</v>
      </c>
      <c r="J449" s="272">
        <f t="shared" si="193"/>
        <v>0</v>
      </c>
      <c r="K449" s="21">
        <f t="shared" si="193"/>
        <v>0</v>
      </c>
      <c r="L449" s="272">
        <f t="shared" si="193"/>
        <v>3075</v>
      </c>
    </row>
    <row r="450" spans="1:12" ht="12.75" hidden="1" outlineLevel="1">
      <c r="A450" s="25"/>
      <c r="B450" s="89"/>
      <c r="C450" s="7" t="s">
        <v>766</v>
      </c>
      <c r="D450" s="17"/>
      <c r="E450" s="27" t="s">
        <v>767</v>
      </c>
      <c r="F450" s="272">
        <f>F451</f>
        <v>3075</v>
      </c>
      <c r="G450" s="272">
        <f t="shared" si="193"/>
        <v>0</v>
      </c>
      <c r="H450" s="21">
        <f t="shared" si="193"/>
        <v>0</v>
      </c>
      <c r="I450" s="272">
        <f t="shared" si="193"/>
        <v>3075</v>
      </c>
      <c r="J450" s="272">
        <f t="shared" si="193"/>
        <v>0</v>
      </c>
      <c r="K450" s="21">
        <f t="shared" si="193"/>
        <v>0</v>
      </c>
      <c r="L450" s="272">
        <f t="shared" si="193"/>
        <v>3075</v>
      </c>
    </row>
    <row r="451" spans="1:12" ht="38.25" hidden="1" outlineLevel="1">
      <c r="A451" s="25"/>
      <c r="B451" s="89"/>
      <c r="C451" s="7" t="s">
        <v>249</v>
      </c>
      <c r="D451" s="17"/>
      <c r="E451" s="28" t="s">
        <v>471</v>
      </c>
      <c r="F451" s="270">
        <f>F452</f>
        <v>3075</v>
      </c>
      <c r="G451" s="270">
        <f t="shared" si="193"/>
        <v>0</v>
      </c>
      <c r="H451" s="16">
        <f t="shared" si="193"/>
        <v>0</v>
      </c>
      <c r="I451" s="270">
        <f t="shared" si="193"/>
        <v>3075</v>
      </c>
      <c r="J451" s="270">
        <f t="shared" si="193"/>
        <v>0</v>
      </c>
      <c r="K451" s="16">
        <f t="shared" si="193"/>
        <v>0</v>
      </c>
      <c r="L451" s="270">
        <f t="shared" si="193"/>
        <v>3075</v>
      </c>
    </row>
    <row r="452" spans="1:12" ht="12.75" hidden="1" outlineLevel="1">
      <c r="A452" s="25"/>
      <c r="B452" s="89"/>
      <c r="C452" s="7"/>
      <c r="D452" s="17" t="s">
        <v>152</v>
      </c>
      <c r="E452" s="27" t="s">
        <v>153</v>
      </c>
      <c r="F452" s="270">
        <f>2925+150</f>
        <v>3075</v>
      </c>
      <c r="G452" s="270"/>
      <c r="H452" s="16"/>
      <c r="I452" s="270">
        <f>SUM(F452:H452)</f>
        <v>3075</v>
      </c>
      <c r="J452" s="270"/>
      <c r="K452" s="16"/>
      <c r="L452" s="270">
        <f>SUM(I452:K452)</f>
        <v>3075</v>
      </c>
    </row>
    <row r="453" spans="1:12" ht="12.75" hidden="1" outlineLevel="1">
      <c r="A453" s="25"/>
      <c r="B453" s="7" t="s">
        <v>591</v>
      </c>
      <c r="C453" s="87"/>
      <c r="D453" s="20"/>
      <c r="E453" s="28" t="s">
        <v>592</v>
      </c>
      <c r="F453" s="272">
        <f aca="true" t="shared" si="194" ref="F453:L453">F454</f>
        <v>2320.4999999999995</v>
      </c>
      <c r="G453" s="272">
        <f t="shared" si="194"/>
        <v>0</v>
      </c>
      <c r="H453" s="21">
        <f t="shared" si="194"/>
        <v>0</v>
      </c>
      <c r="I453" s="272">
        <f t="shared" si="194"/>
        <v>2320.4999999999995</v>
      </c>
      <c r="J453" s="272">
        <f t="shared" si="194"/>
        <v>0</v>
      </c>
      <c r="K453" s="21">
        <f t="shared" si="194"/>
        <v>0</v>
      </c>
      <c r="L453" s="272">
        <f t="shared" si="194"/>
        <v>2320.4999999999995</v>
      </c>
    </row>
    <row r="454" spans="1:16" s="11" customFormat="1" ht="25.5" hidden="1" outlineLevel="1">
      <c r="A454" s="8"/>
      <c r="B454" s="7"/>
      <c r="C454" s="7" t="s">
        <v>764</v>
      </c>
      <c r="D454" s="17"/>
      <c r="E454" s="27" t="s">
        <v>469</v>
      </c>
      <c r="F454" s="272">
        <f aca="true" t="shared" si="195" ref="F454:L454">F455+F466</f>
        <v>2320.4999999999995</v>
      </c>
      <c r="G454" s="272">
        <f t="shared" si="195"/>
        <v>0</v>
      </c>
      <c r="H454" s="21">
        <f t="shared" si="195"/>
        <v>0</v>
      </c>
      <c r="I454" s="272">
        <f t="shared" si="195"/>
        <v>2320.4999999999995</v>
      </c>
      <c r="J454" s="272">
        <f t="shared" si="195"/>
        <v>0</v>
      </c>
      <c r="K454" s="21">
        <f t="shared" si="195"/>
        <v>0</v>
      </c>
      <c r="L454" s="272">
        <f t="shared" si="195"/>
        <v>2320.4999999999995</v>
      </c>
      <c r="M454" s="2"/>
      <c r="N454" s="2"/>
      <c r="O454" s="2"/>
      <c r="P454" s="2"/>
    </row>
    <row r="455" spans="1:12" ht="38.25" hidden="1" outlineLevel="1">
      <c r="A455" s="25"/>
      <c r="B455" s="89"/>
      <c r="C455" s="7" t="s">
        <v>765</v>
      </c>
      <c r="D455" s="17"/>
      <c r="E455" s="27" t="s">
        <v>470</v>
      </c>
      <c r="F455" s="272">
        <f aca="true" t="shared" si="196" ref="F455:L455">F456+F461</f>
        <v>2320.4999999999995</v>
      </c>
      <c r="G455" s="272">
        <f t="shared" si="196"/>
        <v>0</v>
      </c>
      <c r="H455" s="21">
        <f t="shared" si="196"/>
        <v>0</v>
      </c>
      <c r="I455" s="272">
        <f t="shared" si="196"/>
        <v>2320.4999999999995</v>
      </c>
      <c r="J455" s="272">
        <f t="shared" si="196"/>
        <v>0</v>
      </c>
      <c r="K455" s="21">
        <f t="shared" si="196"/>
        <v>0</v>
      </c>
      <c r="L455" s="272">
        <f t="shared" si="196"/>
        <v>2320.4999999999995</v>
      </c>
    </row>
    <row r="456" spans="1:12" ht="25.5" hidden="1" outlineLevel="1">
      <c r="A456" s="25"/>
      <c r="B456" s="89"/>
      <c r="C456" s="7" t="s">
        <v>768</v>
      </c>
      <c r="D456" s="17"/>
      <c r="E456" s="27" t="s">
        <v>769</v>
      </c>
      <c r="F456" s="272">
        <f aca="true" t="shared" si="197" ref="F456:L456">F457+F459</f>
        <v>2115.8999999999996</v>
      </c>
      <c r="G456" s="272">
        <f t="shared" si="197"/>
        <v>0</v>
      </c>
      <c r="H456" s="21">
        <f t="shared" si="197"/>
        <v>0</v>
      </c>
      <c r="I456" s="272">
        <f t="shared" si="197"/>
        <v>2115.8999999999996</v>
      </c>
      <c r="J456" s="272">
        <f t="shared" si="197"/>
        <v>0</v>
      </c>
      <c r="K456" s="21">
        <f t="shared" si="197"/>
        <v>0</v>
      </c>
      <c r="L456" s="272">
        <f t="shared" si="197"/>
        <v>2115.8999999999996</v>
      </c>
    </row>
    <row r="457" spans="1:12" ht="63.75" hidden="1" outlineLevel="1">
      <c r="A457" s="25"/>
      <c r="B457" s="89"/>
      <c r="C457" s="7" t="s">
        <v>770</v>
      </c>
      <c r="D457" s="17"/>
      <c r="E457" s="27" t="s">
        <v>472</v>
      </c>
      <c r="F457" s="270">
        <f aca="true" t="shared" si="198" ref="F457:L457">F458</f>
        <v>1285.1</v>
      </c>
      <c r="G457" s="270">
        <f t="shared" si="198"/>
        <v>0</v>
      </c>
      <c r="H457" s="16">
        <f t="shared" si="198"/>
        <v>0</v>
      </c>
      <c r="I457" s="270">
        <f t="shared" si="198"/>
        <v>1285.1</v>
      </c>
      <c r="J457" s="270">
        <f t="shared" si="198"/>
        <v>0</v>
      </c>
      <c r="K457" s="16">
        <f t="shared" si="198"/>
        <v>0</v>
      </c>
      <c r="L457" s="270">
        <f t="shared" si="198"/>
        <v>1285.1</v>
      </c>
    </row>
    <row r="458" spans="1:12" ht="12.75" hidden="1" outlineLevel="1">
      <c r="A458" s="25"/>
      <c r="B458" s="89"/>
      <c r="C458" s="7"/>
      <c r="D458" s="17" t="s">
        <v>152</v>
      </c>
      <c r="E458" s="27" t="s">
        <v>153</v>
      </c>
      <c r="F458" s="270">
        <v>1285.1</v>
      </c>
      <c r="G458" s="270"/>
      <c r="H458" s="16"/>
      <c r="I458" s="270">
        <f>SUM(F458:H458)</f>
        <v>1285.1</v>
      </c>
      <c r="J458" s="270"/>
      <c r="K458" s="16"/>
      <c r="L458" s="270">
        <f>SUM(I458:K458)</f>
        <v>1285.1</v>
      </c>
    </row>
    <row r="459" spans="1:12" ht="51" hidden="1" outlineLevel="1">
      <c r="A459" s="25"/>
      <c r="B459" s="89"/>
      <c r="C459" s="7" t="s">
        <v>771</v>
      </c>
      <c r="D459" s="17"/>
      <c r="E459" s="27" t="s">
        <v>473</v>
      </c>
      <c r="F459" s="272">
        <f aca="true" t="shared" si="199" ref="F459:L459">F460</f>
        <v>830.8</v>
      </c>
      <c r="G459" s="272">
        <f t="shared" si="199"/>
        <v>0</v>
      </c>
      <c r="H459" s="21">
        <f t="shared" si="199"/>
        <v>0</v>
      </c>
      <c r="I459" s="272">
        <f t="shared" si="199"/>
        <v>830.8</v>
      </c>
      <c r="J459" s="272">
        <f t="shared" si="199"/>
        <v>0</v>
      </c>
      <c r="K459" s="21">
        <f t="shared" si="199"/>
        <v>0</v>
      </c>
      <c r="L459" s="272">
        <f t="shared" si="199"/>
        <v>830.8</v>
      </c>
    </row>
    <row r="460" spans="1:12" ht="12.75" hidden="1" outlineLevel="1">
      <c r="A460" s="25"/>
      <c r="B460" s="89"/>
      <c r="C460" s="7"/>
      <c r="D460" s="17" t="s">
        <v>152</v>
      </c>
      <c r="E460" s="27" t="s">
        <v>153</v>
      </c>
      <c r="F460" s="270">
        <v>830.8</v>
      </c>
      <c r="G460" s="270"/>
      <c r="H460" s="16"/>
      <c r="I460" s="270">
        <f>SUM(F460:H460)</f>
        <v>830.8</v>
      </c>
      <c r="J460" s="270"/>
      <c r="K460" s="16"/>
      <c r="L460" s="270">
        <f>SUM(I460:K460)</f>
        <v>830.8</v>
      </c>
    </row>
    <row r="461" spans="1:12" ht="25.5" hidden="1" outlineLevel="1">
      <c r="A461" s="25"/>
      <c r="B461" s="89"/>
      <c r="C461" s="7" t="s">
        <v>776</v>
      </c>
      <c r="D461" s="17"/>
      <c r="E461" s="27" t="s">
        <v>773</v>
      </c>
      <c r="F461" s="272">
        <f aca="true" t="shared" si="200" ref="F461:L461">F462+F464</f>
        <v>204.6</v>
      </c>
      <c r="G461" s="272">
        <f t="shared" si="200"/>
        <v>0</v>
      </c>
      <c r="H461" s="21">
        <f t="shared" si="200"/>
        <v>0</v>
      </c>
      <c r="I461" s="272">
        <f t="shared" si="200"/>
        <v>204.6</v>
      </c>
      <c r="J461" s="272">
        <f t="shared" si="200"/>
        <v>0</v>
      </c>
      <c r="K461" s="21">
        <f t="shared" si="200"/>
        <v>0</v>
      </c>
      <c r="L461" s="272">
        <f t="shared" si="200"/>
        <v>204.6</v>
      </c>
    </row>
    <row r="462" spans="1:12" ht="51" hidden="1" outlineLevel="1">
      <c r="A462" s="25"/>
      <c r="B462" s="89"/>
      <c r="C462" s="7" t="s">
        <v>63</v>
      </c>
      <c r="D462" s="17"/>
      <c r="E462" s="112" t="s">
        <v>564</v>
      </c>
      <c r="F462" s="272">
        <f aca="true" t="shared" si="201" ref="F462:L462">F463</f>
        <v>72</v>
      </c>
      <c r="G462" s="272">
        <f t="shared" si="201"/>
        <v>0</v>
      </c>
      <c r="H462" s="21">
        <f t="shared" si="201"/>
        <v>0</v>
      </c>
      <c r="I462" s="272">
        <f t="shared" si="201"/>
        <v>72</v>
      </c>
      <c r="J462" s="272">
        <f t="shared" si="201"/>
        <v>0</v>
      </c>
      <c r="K462" s="21">
        <f t="shared" si="201"/>
        <v>0</v>
      </c>
      <c r="L462" s="272">
        <f t="shared" si="201"/>
        <v>72</v>
      </c>
    </row>
    <row r="463" spans="1:12" ht="12.75" hidden="1" outlineLevel="1">
      <c r="A463" s="25"/>
      <c r="B463" s="89"/>
      <c r="C463" s="7"/>
      <c r="D463" s="17" t="s">
        <v>152</v>
      </c>
      <c r="E463" s="27" t="s">
        <v>153</v>
      </c>
      <c r="F463" s="270">
        <v>72</v>
      </c>
      <c r="G463" s="270"/>
      <c r="H463" s="16"/>
      <c r="I463" s="270">
        <f>SUM(F463:H463)</f>
        <v>72</v>
      </c>
      <c r="J463" s="270"/>
      <c r="K463" s="16"/>
      <c r="L463" s="270">
        <f>SUM(I463:K463)</f>
        <v>72</v>
      </c>
    </row>
    <row r="464" spans="1:12" ht="25.5" hidden="1" outlineLevel="1">
      <c r="A464" s="25"/>
      <c r="B464" s="89"/>
      <c r="C464" s="20" t="s">
        <v>6</v>
      </c>
      <c r="D464" s="8"/>
      <c r="E464" s="110" t="s">
        <v>421</v>
      </c>
      <c r="F464" s="270">
        <f aca="true" t="shared" si="202" ref="F464:L464">F465</f>
        <v>132.6</v>
      </c>
      <c r="G464" s="270">
        <f t="shared" si="202"/>
        <v>0</v>
      </c>
      <c r="H464" s="16">
        <f t="shared" si="202"/>
        <v>0</v>
      </c>
      <c r="I464" s="270">
        <f t="shared" si="202"/>
        <v>132.6</v>
      </c>
      <c r="J464" s="270">
        <f t="shared" si="202"/>
        <v>0</v>
      </c>
      <c r="K464" s="16">
        <f t="shared" si="202"/>
        <v>0</v>
      </c>
      <c r="L464" s="270">
        <f t="shared" si="202"/>
        <v>132.6</v>
      </c>
    </row>
    <row r="465" spans="1:12" ht="12.75" hidden="1" outlineLevel="1">
      <c r="A465" s="25"/>
      <c r="B465" s="89"/>
      <c r="C465" s="20"/>
      <c r="D465" s="17" t="s">
        <v>152</v>
      </c>
      <c r="E465" s="27" t="s">
        <v>153</v>
      </c>
      <c r="F465" s="270">
        <v>132.6</v>
      </c>
      <c r="G465" s="270"/>
      <c r="H465" s="16"/>
      <c r="I465" s="270">
        <f>SUM(F465:H465)</f>
        <v>132.6</v>
      </c>
      <c r="J465" s="270"/>
      <c r="K465" s="16"/>
      <c r="L465" s="270">
        <f>SUM(I465:K465)</f>
        <v>132.6</v>
      </c>
    </row>
    <row r="466" spans="1:12" ht="12.75" hidden="1" outlineLevel="1">
      <c r="A466" s="25"/>
      <c r="B466" s="89"/>
      <c r="C466" s="7" t="s">
        <v>777</v>
      </c>
      <c r="D466" s="17"/>
      <c r="E466" s="27" t="s">
        <v>476</v>
      </c>
      <c r="F466" s="270">
        <f aca="true" t="shared" si="203" ref="F466:L466">F467</f>
        <v>0</v>
      </c>
      <c r="G466" s="270">
        <f t="shared" si="203"/>
        <v>0</v>
      </c>
      <c r="H466" s="16">
        <f t="shared" si="203"/>
        <v>0</v>
      </c>
      <c r="I466" s="270">
        <f t="shared" si="203"/>
        <v>0</v>
      </c>
      <c r="J466" s="270">
        <f t="shared" si="203"/>
        <v>0</v>
      </c>
      <c r="K466" s="16">
        <f t="shared" si="203"/>
        <v>0</v>
      </c>
      <c r="L466" s="270">
        <f t="shared" si="203"/>
        <v>0</v>
      </c>
    </row>
    <row r="467" spans="1:12" ht="25.5" hidden="1" outlineLevel="1">
      <c r="A467" s="25"/>
      <c r="B467" s="89"/>
      <c r="C467" s="7" t="s">
        <v>778</v>
      </c>
      <c r="D467" s="17"/>
      <c r="E467" s="27" t="s">
        <v>779</v>
      </c>
      <c r="F467" s="270">
        <f aca="true" t="shared" si="204" ref="F467:L467">F468+F470+F472</f>
        <v>0</v>
      </c>
      <c r="G467" s="270">
        <f t="shared" si="204"/>
        <v>0</v>
      </c>
      <c r="H467" s="16">
        <f t="shared" si="204"/>
        <v>0</v>
      </c>
      <c r="I467" s="270">
        <f t="shared" si="204"/>
        <v>0</v>
      </c>
      <c r="J467" s="270">
        <f t="shared" si="204"/>
        <v>0</v>
      </c>
      <c r="K467" s="16">
        <f t="shared" si="204"/>
        <v>0</v>
      </c>
      <c r="L467" s="270">
        <f t="shared" si="204"/>
        <v>0</v>
      </c>
    </row>
    <row r="468" spans="1:12" ht="38.25" hidden="1" outlineLevel="1">
      <c r="A468" s="25"/>
      <c r="B468" s="89"/>
      <c r="C468" s="7" t="s">
        <v>780</v>
      </c>
      <c r="D468" s="17"/>
      <c r="E468" s="27" t="s">
        <v>322</v>
      </c>
      <c r="F468" s="270">
        <f aca="true" t="shared" si="205" ref="F468:L468">F469</f>
        <v>0</v>
      </c>
      <c r="G468" s="270">
        <f t="shared" si="205"/>
        <v>0</v>
      </c>
      <c r="H468" s="16">
        <f t="shared" si="205"/>
        <v>0</v>
      </c>
      <c r="I468" s="270">
        <f t="shared" si="205"/>
        <v>0</v>
      </c>
      <c r="J468" s="270">
        <f t="shared" si="205"/>
        <v>0</v>
      </c>
      <c r="K468" s="16">
        <f t="shared" si="205"/>
        <v>0</v>
      </c>
      <c r="L468" s="270">
        <f t="shared" si="205"/>
        <v>0</v>
      </c>
    </row>
    <row r="469" spans="1:12" ht="12.75" hidden="1" outlineLevel="1">
      <c r="A469" s="25"/>
      <c r="B469" s="89"/>
      <c r="C469" s="7"/>
      <c r="D469" s="17" t="s">
        <v>152</v>
      </c>
      <c r="E469" s="27" t="s">
        <v>153</v>
      </c>
      <c r="F469" s="270"/>
      <c r="G469" s="270"/>
      <c r="H469" s="16"/>
      <c r="I469" s="270">
        <f>SUM(F469:H469)</f>
        <v>0</v>
      </c>
      <c r="J469" s="270"/>
      <c r="K469" s="16"/>
      <c r="L469" s="270">
        <f>SUM(I469:K469)</f>
        <v>0</v>
      </c>
    </row>
    <row r="470" spans="1:16" s="90" customFormat="1" ht="51" hidden="1" outlineLevel="1">
      <c r="A470" s="25"/>
      <c r="B470" s="89"/>
      <c r="C470" s="7" t="s">
        <v>320</v>
      </c>
      <c r="D470" s="17"/>
      <c r="E470" s="27" t="s">
        <v>321</v>
      </c>
      <c r="F470" s="270">
        <f aca="true" t="shared" si="206" ref="F470:L470">F471</f>
        <v>0</v>
      </c>
      <c r="G470" s="270">
        <f t="shared" si="206"/>
        <v>0</v>
      </c>
      <c r="H470" s="16">
        <f t="shared" si="206"/>
        <v>0</v>
      </c>
      <c r="I470" s="270">
        <f t="shared" si="206"/>
        <v>0</v>
      </c>
      <c r="J470" s="270">
        <f t="shared" si="206"/>
        <v>0</v>
      </c>
      <c r="K470" s="16">
        <f t="shared" si="206"/>
        <v>0</v>
      </c>
      <c r="L470" s="270">
        <f t="shared" si="206"/>
        <v>0</v>
      </c>
      <c r="M470" s="119"/>
      <c r="N470" s="119"/>
      <c r="O470" s="119"/>
      <c r="P470" s="119"/>
    </row>
    <row r="471" spans="1:16" s="90" customFormat="1" ht="12.75" hidden="1" outlineLevel="1">
      <c r="A471" s="25"/>
      <c r="B471" s="89"/>
      <c r="C471" s="7"/>
      <c r="D471" s="17" t="s">
        <v>152</v>
      </c>
      <c r="E471" s="27" t="s">
        <v>153</v>
      </c>
      <c r="F471" s="270"/>
      <c r="G471" s="270"/>
      <c r="H471" s="16"/>
      <c r="I471" s="270">
        <f>SUM(F471:H471)</f>
        <v>0</v>
      </c>
      <c r="J471" s="270"/>
      <c r="K471" s="16"/>
      <c r="L471" s="270">
        <f>SUM(I471:K471)</f>
        <v>0</v>
      </c>
      <c r="M471" s="119"/>
      <c r="N471" s="119"/>
      <c r="O471" s="119"/>
      <c r="P471" s="119"/>
    </row>
    <row r="472" spans="1:16" s="90" customFormat="1" ht="38.25" hidden="1" outlineLevel="1">
      <c r="A472" s="25"/>
      <c r="B472" s="89"/>
      <c r="C472" s="7" t="s">
        <v>8</v>
      </c>
      <c r="D472" s="17"/>
      <c r="E472" s="113" t="s">
        <v>9</v>
      </c>
      <c r="F472" s="270">
        <f aca="true" t="shared" si="207" ref="F472:L472">F473</f>
        <v>0</v>
      </c>
      <c r="G472" s="270">
        <f t="shared" si="207"/>
        <v>0</v>
      </c>
      <c r="H472" s="16">
        <f t="shared" si="207"/>
        <v>0</v>
      </c>
      <c r="I472" s="270">
        <f t="shared" si="207"/>
        <v>0</v>
      </c>
      <c r="J472" s="270">
        <f t="shared" si="207"/>
        <v>0</v>
      </c>
      <c r="K472" s="16">
        <f t="shared" si="207"/>
        <v>0</v>
      </c>
      <c r="L472" s="270">
        <f t="shared" si="207"/>
        <v>0</v>
      </c>
      <c r="M472" s="119"/>
      <c r="N472" s="119"/>
      <c r="O472" s="119"/>
      <c r="P472" s="119"/>
    </row>
    <row r="473" spans="1:16" s="90" customFormat="1" ht="12.75" hidden="1" outlineLevel="1">
      <c r="A473" s="25"/>
      <c r="B473" s="89"/>
      <c r="C473" s="7"/>
      <c r="D473" s="17" t="s">
        <v>152</v>
      </c>
      <c r="E473" s="27" t="s">
        <v>153</v>
      </c>
      <c r="F473" s="270"/>
      <c r="G473" s="270"/>
      <c r="H473" s="16"/>
      <c r="I473" s="270">
        <f>SUM(F473:H473)</f>
        <v>0</v>
      </c>
      <c r="J473" s="270"/>
      <c r="K473" s="16"/>
      <c r="L473" s="270">
        <f>SUM(I473:K473)</f>
        <v>0</v>
      </c>
      <c r="M473" s="119"/>
      <c r="N473" s="119"/>
      <c r="O473" s="119"/>
      <c r="P473" s="119"/>
    </row>
    <row r="474" spans="1:14" ht="25.5" hidden="1" outlineLevel="1">
      <c r="A474" s="22" t="s">
        <v>103</v>
      </c>
      <c r="B474" s="20"/>
      <c r="C474" s="13"/>
      <c r="D474" s="22"/>
      <c r="E474" s="109" t="s">
        <v>351</v>
      </c>
      <c r="F474" s="86">
        <f aca="true" t="shared" si="208" ref="F474:L474">F475+F529</f>
        <v>28130.9</v>
      </c>
      <c r="G474" s="86">
        <f t="shared" si="208"/>
        <v>75</v>
      </c>
      <c r="H474" s="86">
        <f t="shared" si="208"/>
        <v>0</v>
      </c>
      <c r="I474" s="86">
        <f t="shared" si="208"/>
        <v>28205.9</v>
      </c>
      <c r="J474" s="86">
        <f t="shared" si="208"/>
        <v>0</v>
      </c>
      <c r="K474" s="86">
        <f t="shared" si="208"/>
        <v>0</v>
      </c>
      <c r="L474" s="86">
        <f t="shared" si="208"/>
        <v>28205.9</v>
      </c>
      <c r="M474" s="118" t="s">
        <v>468</v>
      </c>
      <c r="N474" s="118">
        <f>F480+F485+F487+F491+F495+F503+F508+F512+F523+F526</f>
        <v>27999.9</v>
      </c>
    </row>
    <row r="475" spans="1:14" ht="12.75" hidden="1" outlineLevel="1">
      <c r="A475" s="25"/>
      <c r="B475" s="20" t="s">
        <v>104</v>
      </c>
      <c r="C475" s="6"/>
      <c r="D475" s="7"/>
      <c r="E475" s="28" t="s">
        <v>105</v>
      </c>
      <c r="F475" s="21">
        <f aca="true" t="shared" si="209" ref="F475:L475">F476+F514</f>
        <v>28001.84</v>
      </c>
      <c r="G475" s="21">
        <f t="shared" si="209"/>
        <v>75</v>
      </c>
      <c r="H475" s="21">
        <f t="shared" si="209"/>
        <v>0</v>
      </c>
      <c r="I475" s="21">
        <f t="shared" si="209"/>
        <v>28076.84</v>
      </c>
      <c r="J475" s="21">
        <f t="shared" si="209"/>
        <v>0</v>
      </c>
      <c r="K475" s="21">
        <f t="shared" si="209"/>
        <v>0</v>
      </c>
      <c r="L475" s="21">
        <f t="shared" si="209"/>
        <v>28076.84</v>
      </c>
      <c r="M475" s="121" t="s">
        <v>346</v>
      </c>
      <c r="N475" s="121">
        <f>F518+F534</f>
        <v>131</v>
      </c>
    </row>
    <row r="476" spans="1:12" ht="12.75" hidden="1" outlineLevel="1">
      <c r="A476" s="25"/>
      <c r="B476" s="7" t="s">
        <v>106</v>
      </c>
      <c r="C476" s="6"/>
      <c r="D476" s="7"/>
      <c r="E476" s="28" t="s">
        <v>107</v>
      </c>
      <c r="F476" s="21">
        <f aca="true" t="shared" si="210" ref="F476:L476">F482+F505+F477</f>
        <v>25485.9</v>
      </c>
      <c r="G476" s="21">
        <f t="shared" si="210"/>
        <v>75</v>
      </c>
      <c r="H476" s="21">
        <f t="shared" si="210"/>
        <v>0</v>
      </c>
      <c r="I476" s="21">
        <f t="shared" si="210"/>
        <v>25560.9</v>
      </c>
      <c r="J476" s="21">
        <f t="shared" si="210"/>
        <v>0</v>
      </c>
      <c r="K476" s="21">
        <f t="shared" si="210"/>
        <v>0</v>
      </c>
      <c r="L476" s="21">
        <f t="shared" si="210"/>
        <v>25560.9</v>
      </c>
    </row>
    <row r="477" spans="1:12" ht="25.5" hidden="1" outlineLevel="1">
      <c r="A477" s="25"/>
      <c r="B477" s="7"/>
      <c r="C477" s="7" t="s">
        <v>764</v>
      </c>
      <c r="D477" s="17"/>
      <c r="E477" s="27" t="s">
        <v>469</v>
      </c>
      <c r="F477" s="21">
        <f>F478</f>
        <v>93.9</v>
      </c>
      <c r="G477" s="21">
        <f aca="true" t="shared" si="211" ref="G477:L480">G478</f>
        <v>0</v>
      </c>
      <c r="H477" s="21">
        <f t="shared" si="211"/>
        <v>0</v>
      </c>
      <c r="I477" s="21">
        <f t="shared" si="211"/>
        <v>93.9</v>
      </c>
      <c r="J477" s="21">
        <f t="shared" si="211"/>
        <v>0</v>
      </c>
      <c r="K477" s="21">
        <f t="shared" si="211"/>
        <v>0</v>
      </c>
      <c r="L477" s="21">
        <f t="shared" si="211"/>
        <v>93.9</v>
      </c>
    </row>
    <row r="478" spans="1:12" ht="12.75" hidden="1" outlineLevel="1">
      <c r="A478" s="25"/>
      <c r="B478" s="7"/>
      <c r="C478" s="7" t="s">
        <v>68</v>
      </c>
      <c r="D478" s="17"/>
      <c r="E478" s="27" t="s">
        <v>69</v>
      </c>
      <c r="F478" s="21">
        <f>F479</f>
        <v>93.9</v>
      </c>
      <c r="G478" s="21">
        <f t="shared" si="211"/>
        <v>0</v>
      </c>
      <c r="H478" s="21">
        <f t="shared" si="211"/>
        <v>0</v>
      </c>
      <c r="I478" s="21">
        <f t="shared" si="211"/>
        <v>93.9</v>
      </c>
      <c r="J478" s="21">
        <f t="shared" si="211"/>
        <v>0</v>
      </c>
      <c r="K478" s="21">
        <f t="shared" si="211"/>
        <v>0</v>
      </c>
      <c r="L478" s="21">
        <f t="shared" si="211"/>
        <v>93.9</v>
      </c>
    </row>
    <row r="479" spans="1:12" ht="51" hidden="1" outlineLevel="1">
      <c r="A479" s="25"/>
      <c r="B479" s="7"/>
      <c r="C479" s="7" t="s">
        <v>70</v>
      </c>
      <c r="D479" s="17"/>
      <c r="E479" s="27" t="s">
        <v>71</v>
      </c>
      <c r="F479" s="21">
        <f>F480</f>
        <v>93.9</v>
      </c>
      <c r="G479" s="21">
        <f t="shared" si="211"/>
        <v>0</v>
      </c>
      <c r="H479" s="21">
        <f t="shared" si="211"/>
        <v>0</v>
      </c>
      <c r="I479" s="21">
        <f t="shared" si="211"/>
        <v>93.9</v>
      </c>
      <c r="J479" s="21">
        <f t="shared" si="211"/>
        <v>0</v>
      </c>
      <c r="K479" s="21">
        <f t="shared" si="211"/>
        <v>0</v>
      </c>
      <c r="L479" s="21">
        <f t="shared" si="211"/>
        <v>93.9</v>
      </c>
    </row>
    <row r="480" spans="1:12" ht="25.5" hidden="1" outlineLevel="1">
      <c r="A480" s="25"/>
      <c r="B480" s="7"/>
      <c r="C480" s="7" t="s">
        <v>73</v>
      </c>
      <c r="D480" s="17"/>
      <c r="E480" s="27" t="s">
        <v>614</v>
      </c>
      <c r="F480" s="16">
        <f>F481</f>
        <v>93.9</v>
      </c>
      <c r="G480" s="16">
        <f t="shared" si="211"/>
        <v>0</v>
      </c>
      <c r="H480" s="16">
        <f t="shared" si="211"/>
        <v>0</v>
      </c>
      <c r="I480" s="16">
        <f t="shared" si="211"/>
        <v>93.9</v>
      </c>
      <c r="J480" s="16">
        <f t="shared" si="211"/>
        <v>0</v>
      </c>
      <c r="K480" s="16">
        <f t="shared" si="211"/>
        <v>0</v>
      </c>
      <c r="L480" s="16">
        <f t="shared" si="211"/>
        <v>93.9</v>
      </c>
    </row>
    <row r="481" spans="1:12" ht="25.5" hidden="1" outlineLevel="1">
      <c r="A481" s="25"/>
      <c r="B481" s="7"/>
      <c r="C481" s="7"/>
      <c r="D481" s="17" t="s">
        <v>148</v>
      </c>
      <c r="E481" s="27" t="s">
        <v>149</v>
      </c>
      <c r="F481" s="16">
        <v>93.9</v>
      </c>
      <c r="G481" s="16"/>
      <c r="H481" s="16"/>
      <c r="I481" s="16">
        <f>SUM(F481:H481)</f>
        <v>93.9</v>
      </c>
      <c r="J481" s="16"/>
      <c r="K481" s="16"/>
      <c r="L481" s="16">
        <f>SUM(I481:K481)</f>
        <v>93.9</v>
      </c>
    </row>
    <row r="482" spans="1:12" ht="25.5" hidden="1" outlineLevel="1">
      <c r="A482" s="25"/>
      <c r="B482" s="89"/>
      <c r="C482" s="7" t="s">
        <v>785</v>
      </c>
      <c r="D482" s="6"/>
      <c r="E482" s="28" t="s">
        <v>479</v>
      </c>
      <c r="F482" s="21">
        <f aca="true" t="shared" si="212" ref="F482:L482">F483+F489+F493+F501+F497</f>
        <v>25157</v>
      </c>
      <c r="G482" s="21">
        <f t="shared" si="212"/>
        <v>75</v>
      </c>
      <c r="H482" s="21">
        <f t="shared" si="212"/>
        <v>0</v>
      </c>
      <c r="I482" s="21">
        <f t="shared" si="212"/>
        <v>25232</v>
      </c>
      <c r="J482" s="21">
        <f t="shared" si="212"/>
        <v>0</v>
      </c>
      <c r="K482" s="21">
        <f t="shared" si="212"/>
        <v>0</v>
      </c>
      <c r="L482" s="21">
        <f t="shared" si="212"/>
        <v>25232</v>
      </c>
    </row>
    <row r="483" spans="1:12" ht="38.25" hidden="1" outlineLevel="1">
      <c r="A483" s="25"/>
      <c r="B483" s="89"/>
      <c r="C483" s="7" t="s">
        <v>786</v>
      </c>
      <c r="D483" s="6"/>
      <c r="E483" s="28" t="s">
        <v>480</v>
      </c>
      <c r="F483" s="21">
        <f aca="true" t="shared" si="213" ref="F483:L483">F484</f>
        <v>13885</v>
      </c>
      <c r="G483" s="21">
        <f t="shared" si="213"/>
        <v>0</v>
      </c>
      <c r="H483" s="21">
        <f t="shared" si="213"/>
        <v>0</v>
      </c>
      <c r="I483" s="21">
        <f t="shared" si="213"/>
        <v>13885</v>
      </c>
      <c r="J483" s="21">
        <f t="shared" si="213"/>
        <v>0</v>
      </c>
      <c r="K483" s="21">
        <f t="shared" si="213"/>
        <v>0</v>
      </c>
      <c r="L483" s="21">
        <f t="shared" si="213"/>
        <v>13885</v>
      </c>
    </row>
    <row r="484" spans="1:12" ht="25.5" hidden="1" outlineLevel="1">
      <c r="A484" s="25"/>
      <c r="B484" s="89"/>
      <c r="C484" s="7" t="s">
        <v>788</v>
      </c>
      <c r="D484" s="17"/>
      <c r="E484" s="28" t="s">
        <v>424</v>
      </c>
      <c r="F484" s="21">
        <f aca="true" t="shared" si="214" ref="F484:L484">F485+F487</f>
        <v>13885</v>
      </c>
      <c r="G484" s="21">
        <f t="shared" si="214"/>
        <v>0</v>
      </c>
      <c r="H484" s="21">
        <f t="shared" si="214"/>
        <v>0</v>
      </c>
      <c r="I484" s="21">
        <f t="shared" si="214"/>
        <v>13885</v>
      </c>
      <c r="J484" s="21">
        <f t="shared" si="214"/>
        <v>0</v>
      </c>
      <c r="K484" s="21">
        <f t="shared" si="214"/>
        <v>0</v>
      </c>
      <c r="L484" s="21">
        <f t="shared" si="214"/>
        <v>13885</v>
      </c>
    </row>
    <row r="485" spans="1:12" ht="38.25" hidden="1" outlineLevel="1">
      <c r="A485" s="25"/>
      <c r="B485" s="89"/>
      <c r="C485" s="7" t="s">
        <v>252</v>
      </c>
      <c r="D485" s="6"/>
      <c r="E485" s="28" t="s">
        <v>211</v>
      </c>
      <c r="F485" s="16">
        <f aca="true" t="shared" si="215" ref="F485:L485">F486</f>
        <v>12335</v>
      </c>
      <c r="G485" s="16">
        <f t="shared" si="215"/>
        <v>0</v>
      </c>
      <c r="H485" s="16">
        <f t="shared" si="215"/>
        <v>0</v>
      </c>
      <c r="I485" s="16">
        <f t="shared" si="215"/>
        <v>12335</v>
      </c>
      <c r="J485" s="16">
        <f t="shared" si="215"/>
        <v>0</v>
      </c>
      <c r="K485" s="16">
        <f t="shared" si="215"/>
        <v>0</v>
      </c>
      <c r="L485" s="16">
        <f t="shared" si="215"/>
        <v>12335</v>
      </c>
    </row>
    <row r="486" spans="1:12" ht="25.5" hidden="1" outlineLevel="1">
      <c r="A486" s="25"/>
      <c r="B486" s="89"/>
      <c r="C486" s="7"/>
      <c r="D486" s="17" t="s">
        <v>148</v>
      </c>
      <c r="E486" s="27" t="s">
        <v>149</v>
      </c>
      <c r="F486" s="16">
        <v>12335</v>
      </c>
      <c r="G486" s="16"/>
      <c r="H486" s="16"/>
      <c r="I486" s="16">
        <f>SUM(F486:H486)</f>
        <v>12335</v>
      </c>
      <c r="J486" s="16"/>
      <c r="K486" s="16"/>
      <c r="L486" s="16">
        <f>SUM(I486:K486)</f>
        <v>12335</v>
      </c>
    </row>
    <row r="487" spans="1:12" ht="25.5" hidden="1" outlineLevel="1">
      <c r="A487" s="25"/>
      <c r="B487" s="89"/>
      <c r="C487" s="7" t="s">
        <v>253</v>
      </c>
      <c r="D487" s="6"/>
      <c r="E487" s="28" t="s">
        <v>700</v>
      </c>
      <c r="F487" s="16">
        <f aca="true" t="shared" si="216" ref="F487:L487">F488</f>
        <v>1550</v>
      </c>
      <c r="G487" s="16">
        <f t="shared" si="216"/>
        <v>0</v>
      </c>
      <c r="H487" s="16">
        <f t="shared" si="216"/>
        <v>0</v>
      </c>
      <c r="I487" s="16">
        <f t="shared" si="216"/>
        <v>1550</v>
      </c>
      <c r="J487" s="16">
        <f t="shared" si="216"/>
        <v>0</v>
      </c>
      <c r="K487" s="16">
        <f t="shared" si="216"/>
        <v>0</v>
      </c>
      <c r="L487" s="16">
        <f t="shared" si="216"/>
        <v>1550</v>
      </c>
    </row>
    <row r="488" spans="1:12" ht="25.5" hidden="1" outlineLevel="1">
      <c r="A488" s="25"/>
      <c r="B488" s="89"/>
      <c r="C488" s="7"/>
      <c r="D488" s="17" t="s">
        <v>148</v>
      </c>
      <c r="E488" s="27" t="s">
        <v>149</v>
      </c>
      <c r="F488" s="16">
        <v>1550</v>
      </c>
      <c r="G488" s="16"/>
      <c r="H488" s="16"/>
      <c r="I488" s="16">
        <f>SUM(F488:H488)</f>
        <v>1550</v>
      </c>
      <c r="J488" s="16"/>
      <c r="K488" s="16"/>
      <c r="L488" s="16">
        <f>SUM(I488:K488)</f>
        <v>1550</v>
      </c>
    </row>
    <row r="489" spans="1:12" ht="25.5" hidden="1" outlineLevel="1">
      <c r="A489" s="25"/>
      <c r="B489" s="89"/>
      <c r="C489" s="7" t="s">
        <v>425</v>
      </c>
      <c r="D489" s="17"/>
      <c r="E489" s="27" t="s">
        <v>701</v>
      </c>
      <c r="F489" s="21">
        <f>F490</f>
        <v>10491</v>
      </c>
      <c r="G489" s="21">
        <f aca="true" t="shared" si="217" ref="G489:L491">G490</f>
        <v>0</v>
      </c>
      <c r="H489" s="21">
        <f t="shared" si="217"/>
        <v>0</v>
      </c>
      <c r="I489" s="21">
        <f t="shared" si="217"/>
        <v>10491</v>
      </c>
      <c r="J489" s="21">
        <f t="shared" si="217"/>
        <v>0</v>
      </c>
      <c r="K489" s="21">
        <f t="shared" si="217"/>
        <v>0</v>
      </c>
      <c r="L489" s="21">
        <f t="shared" si="217"/>
        <v>10491</v>
      </c>
    </row>
    <row r="490" spans="1:12" ht="25.5" hidden="1" outlineLevel="1">
      <c r="A490" s="25"/>
      <c r="B490" s="89"/>
      <c r="C490" s="7" t="s">
        <v>426</v>
      </c>
      <c r="D490" s="17"/>
      <c r="E490" s="27" t="s">
        <v>11</v>
      </c>
      <c r="F490" s="21">
        <f>F491</f>
        <v>10491</v>
      </c>
      <c r="G490" s="21">
        <f t="shared" si="217"/>
        <v>0</v>
      </c>
      <c r="H490" s="21">
        <f t="shared" si="217"/>
        <v>0</v>
      </c>
      <c r="I490" s="21">
        <f t="shared" si="217"/>
        <v>10491</v>
      </c>
      <c r="J490" s="21">
        <f t="shared" si="217"/>
        <v>0</v>
      </c>
      <c r="K490" s="21">
        <f t="shared" si="217"/>
        <v>0</v>
      </c>
      <c r="L490" s="21">
        <f t="shared" si="217"/>
        <v>10491</v>
      </c>
    </row>
    <row r="491" spans="1:12" ht="38.25" hidden="1" outlineLevel="1">
      <c r="A491" s="25"/>
      <c r="B491" s="89"/>
      <c r="C491" s="7" t="s">
        <v>254</v>
      </c>
      <c r="D491" s="17"/>
      <c r="E491" s="27" t="s">
        <v>12</v>
      </c>
      <c r="F491" s="21">
        <f>F492</f>
        <v>10491</v>
      </c>
      <c r="G491" s="21">
        <f t="shared" si="217"/>
        <v>0</v>
      </c>
      <c r="H491" s="21">
        <f t="shared" si="217"/>
        <v>0</v>
      </c>
      <c r="I491" s="21">
        <f t="shared" si="217"/>
        <v>10491</v>
      </c>
      <c r="J491" s="21">
        <f t="shared" si="217"/>
        <v>0</v>
      </c>
      <c r="K491" s="21">
        <f t="shared" si="217"/>
        <v>0</v>
      </c>
      <c r="L491" s="21">
        <f t="shared" si="217"/>
        <v>10491</v>
      </c>
    </row>
    <row r="492" spans="1:12" ht="25.5" hidden="1" outlineLevel="1">
      <c r="A492" s="25"/>
      <c r="B492" s="89"/>
      <c r="C492" s="7"/>
      <c r="D492" s="17" t="s">
        <v>148</v>
      </c>
      <c r="E492" s="27" t="s">
        <v>149</v>
      </c>
      <c r="F492" s="16">
        <v>10491</v>
      </c>
      <c r="G492" s="16"/>
      <c r="H492" s="16"/>
      <c r="I492" s="16">
        <f>SUM(F492:H492)</f>
        <v>10491</v>
      </c>
      <c r="J492" s="16"/>
      <c r="K492" s="16"/>
      <c r="L492" s="16">
        <f>SUM(I492:K492)</f>
        <v>10491</v>
      </c>
    </row>
    <row r="493" spans="1:12" ht="25.5" hidden="1" outlineLevel="1">
      <c r="A493" s="25"/>
      <c r="B493" s="89"/>
      <c r="C493" s="7" t="s">
        <v>427</v>
      </c>
      <c r="D493" s="17"/>
      <c r="E493" s="27" t="s">
        <v>702</v>
      </c>
      <c r="F493" s="21">
        <f>F494</f>
        <v>771</v>
      </c>
      <c r="G493" s="21">
        <f aca="true" t="shared" si="218" ref="G493:L495">G494</f>
        <v>0</v>
      </c>
      <c r="H493" s="21">
        <f t="shared" si="218"/>
        <v>0</v>
      </c>
      <c r="I493" s="21">
        <f t="shared" si="218"/>
        <v>771</v>
      </c>
      <c r="J493" s="21">
        <f t="shared" si="218"/>
        <v>0</v>
      </c>
      <c r="K493" s="21">
        <f t="shared" si="218"/>
        <v>0</v>
      </c>
      <c r="L493" s="21">
        <f t="shared" si="218"/>
        <v>771</v>
      </c>
    </row>
    <row r="494" spans="1:12" ht="25.5" hidden="1" outlineLevel="1">
      <c r="A494" s="25"/>
      <c r="B494" s="89"/>
      <c r="C494" s="7" t="s">
        <v>428</v>
      </c>
      <c r="D494" s="17"/>
      <c r="E494" s="27" t="s">
        <v>429</v>
      </c>
      <c r="F494" s="21">
        <f>F495</f>
        <v>771</v>
      </c>
      <c r="G494" s="21">
        <f t="shared" si="218"/>
        <v>0</v>
      </c>
      <c r="H494" s="21">
        <f t="shared" si="218"/>
        <v>0</v>
      </c>
      <c r="I494" s="21">
        <f t="shared" si="218"/>
        <v>771</v>
      </c>
      <c r="J494" s="21">
        <f t="shared" si="218"/>
        <v>0</v>
      </c>
      <c r="K494" s="21">
        <f t="shared" si="218"/>
        <v>0</v>
      </c>
      <c r="L494" s="21">
        <f t="shared" si="218"/>
        <v>771</v>
      </c>
    </row>
    <row r="495" spans="1:12" ht="25.5" hidden="1" outlineLevel="1">
      <c r="A495" s="25"/>
      <c r="B495" s="89"/>
      <c r="C495" s="7" t="s">
        <v>255</v>
      </c>
      <c r="D495" s="17"/>
      <c r="E495" s="27" t="s">
        <v>14</v>
      </c>
      <c r="F495" s="16">
        <f>F496</f>
        <v>771</v>
      </c>
      <c r="G495" s="16">
        <f t="shared" si="218"/>
        <v>0</v>
      </c>
      <c r="H495" s="16">
        <f t="shared" si="218"/>
        <v>0</v>
      </c>
      <c r="I495" s="16">
        <f t="shared" si="218"/>
        <v>771</v>
      </c>
      <c r="J495" s="16">
        <f t="shared" si="218"/>
        <v>0</v>
      </c>
      <c r="K495" s="16">
        <f t="shared" si="218"/>
        <v>0</v>
      </c>
      <c r="L495" s="16">
        <f t="shared" si="218"/>
        <v>771</v>
      </c>
    </row>
    <row r="496" spans="1:12" ht="25.5" hidden="1" outlineLevel="1">
      <c r="A496" s="25"/>
      <c r="B496" s="89"/>
      <c r="C496" s="7"/>
      <c r="D496" s="17" t="s">
        <v>148</v>
      </c>
      <c r="E496" s="27" t="s">
        <v>149</v>
      </c>
      <c r="F496" s="16">
        <v>771</v>
      </c>
      <c r="G496" s="16"/>
      <c r="H496" s="16"/>
      <c r="I496" s="16">
        <f>SUM(F496:H496)</f>
        <v>771</v>
      </c>
      <c r="J496" s="16"/>
      <c r="K496" s="16"/>
      <c r="L496" s="16">
        <f>SUM(I496:K496)</f>
        <v>771</v>
      </c>
    </row>
    <row r="497" spans="1:12" ht="25.5" hidden="1" outlineLevel="1">
      <c r="A497" s="25"/>
      <c r="B497" s="89"/>
      <c r="C497" s="7" t="s">
        <v>901</v>
      </c>
      <c r="D497" s="17"/>
      <c r="E497" s="27" t="s">
        <v>904</v>
      </c>
      <c r="F497" s="16">
        <f>F498</f>
        <v>0</v>
      </c>
      <c r="G497" s="16">
        <f aca="true" t="shared" si="219" ref="G497:L499">G498</f>
        <v>75</v>
      </c>
      <c r="H497" s="16">
        <f t="shared" si="219"/>
        <v>0</v>
      </c>
      <c r="I497" s="16">
        <f t="shared" si="219"/>
        <v>75</v>
      </c>
      <c r="J497" s="16">
        <f t="shared" si="219"/>
        <v>0</v>
      </c>
      <c r="K497" s="16">
        <f t="shared" si="219"/>
        <v>0</v>
      </c>
      <c r="L497" s="16">
        <f t="shared" si="219"/>
        <v>75</v>
      </c>
    </row>
    <row r="498" spans="1:12" ht="25.5" hidden="1" outlineLevel="1">
      <c r="A498" s="25"/>
      <c r="B498" s="89"/>
      <c r="C498" s="7" t="s">
        <v>902</v>
      </c>
      <c r="D498" s="17"/>
      <c r="E498" s="27" t="s">
        <v>905</v>
      </c>
      <c r="F498" s="16">
        <f>F499</f>
        <v>0</v>
      </c>
      <c r="G498" s="16">
        <f t="shared" si="219"/>
        <v>75</v>
      </c>
      <c r="H498" s="16">
        <f t="shared" si="219"/>
        <v>0</v>
      </c>
      <c r="I498" s="16">
        <f t="shared" si="219"/>
        <v>75</v>
      </c>
      <c r="J498" s="16">
        <f t="shared" si="219"/>
        <v>0</v>
      </c>
      <c r="K498" s="16">
        <f t="shared" si="219"/>
        <v>0</v>
      </c>
      <c r="L498" s="16">
        <f t="shared" si="219"/>
        <v>75</v>
      </c>
    </row>
    <row r="499" spans="1:12" ht="38.25" hidden="1" outlineLevel="1">
      <c r="A499" s="25"/>
      <c r="B499" s="89"/>
      <c r="C499" s="7" t="s">
        <v>903</v>
      </c>
      <c r="D499" s="17"/>
      <c r="E499" s="27" t="s">
        <v>906</v>
      </c>
      <c r="F499" s="16">
        <f>F500</f>
        <v>0</v>
      </c>
      <c r="G499" s="16">
        <f t="shared" si="219"/>
        <v>75</v>
      </c>
      <c r="H499" s="16">
        <f t="shared" si="219"/>
        <v>0</v>
      </c>
      <c r="I499" s="16">
        <f t="shared" si="219"/>
        <v>75</v>
      </c>
      <c r="J499" s="16">
        <f t="shared" si="219"/>
        <v>0</v>
      </c>
      <c r="K499" s="16">
        <f t="shared" si="219"/>
        <v>0</v>
      </c>
      <c r="L499" s="16">
        <f t="shared" si="219"/>
        <v>75</v>
      </c>
    </row>
    <row r="500" spans="1:12" ht="25.5" hidden="1" outlineLevel="1">
      <c r="A500" s="25"/>
      <c r="B500" s="89"/>
      <c r="C500" s="7"/>
      <c r="D500" s="17" t="s">
        <v>148</v>
      </c>
      <c r="E500" s="27" t="s">
        <v>149</v>
      </c>
      <c r="F500" s="16">
        <v>0</v>
      </c>
      <c r="G500" s="16">
        <v>75</v>
      </c>
      <c r="H500" s="16"/>
      <c r="I500" s="16">
        <f>SUM(F500:H500)</f>
        <v>75</v>
      </c>
      <c r="J500" s="16"/>
      <c r="K500" s="16"/>
      <c r="L500" s="16">
        <f>SUM(I500:K500)</f>
        <v>75</v>
      </c>
    </row>
    <row r="501" spans="1:12" ht="25.5" hidden="1" outlineLevel="1">
      <c r="A501" s="25"/>
      <c r="B501" s="89"/>
      <c r="C501" s="7" t="s">
        <v>543</v>
      </c>
      <c r="D501" s="17"/>
      <c r="E501" s="27" t="s">
        <v>542</v>
      </c>
      <c r="F501" s="270">
        <f>F502</f>
        <v>10</v>
      </c>
      <c r="G501" s="270">
        <f aca="true" t="shared" si="220" ref="G501:L503">G502</f>
        <v>0</v>
      </c>
      <c r="H501" s="16">
        <f t="shared" si="220"/>
        <v>0</v>
      </c>
      <c r="I501" s="270">
        <f t="shared" si="220"/>
        <v>10</v>
      </c>
      <c r="J501" s="270">
        <f t="shared" si="220"/>
        <v>0</v>
      </c>
      <c r="K501" s="16">
        <f t="shared" si="220"/>
        <v>0</v>
      </c>
      <c r="L501" s="270">
        <f t="shared" si="220"/>
        <v>10</v>
      </c>
    </row>
    <row r="502" spans="1:12" ht="38.25" hidden="1" outlineLevel="1">
      <c r="A502" s="25"/>
      <c r="B502" s="89"/>
      <c r="C502" s="7" t="s">
        <v>544</v>
      </c>
      <c r="D502" s="17"/>
      <c r="E502" s="27" t="s">
        <v>280</v>
      </c>
      <c r="F502" s="270">
        <f>F503</f>
        <v>10</v>
      </c>
      <c r="G502" s="270">
        <f t="shared" si="220"/>
        <v>0</v>
      </c>
      <c r="H502" s="16">
        <f t="shared" si="220"/>
        <v>0</v>
      </c>
      <c r="I502" s="270">
        <f t="shared" si="220"/>
        <v>10</v>
      </c>
      <c r="J502" s="270">
        <f t="shared" si="220"/>
        <v>0</v>
      </c>
      <c r="K502" s="16">
        <f t="shared" si="220"/>
        <v>0</v>
      </c>
      <c r="L502" s="270">
        <f t="shared" si="220"/>
        <v>10</v>
      </c>
    </row>
    <row r="503" spans="1:12" ht="38.25" hidden="1" outlineLevel="1">
      <c r="A503" s="25"/>
      <c r="B503" s="89"/>
      <c r="C503" s="7" t="s">
        <v>545</v>
      </c>
      <c r="D503" s="17"/>
      <c r="E503" s="27" t="s">
        <v>546</v>
      </c>
      <c r="F503" s="270">
        <f>F504</f>
        <v>10</v>
      </c>
      <c r="G503" s="270">
        <f t="shared" si="220"/>
        <v>0</v>
      </c>
      <c r="H503" s="16">
        <f t="shared" si="220"/>
        <v>0</v>
      </c>
      <c r="I503" s="270">
        <f t="shared" si="220"/>
        <v>10</v>
      </c>
      <c r="J503" s="270">
        <f t="shared" si="220"/>
        <v>0</v>
      </c>
      <c r="K503" s="16">
        <f t="shared" si="220"/>
        <v>0</v>
      </c>
      <c r="L503" s="270">
        <f t="shared" si="220"/>
        <v>10</v>
      </c>
    </row>
    <row r="504" spans="1:12" ht="25.5" hidden="1" outlineLevel="1">
      <c r="A504" s="25"/>
      <c r="B504" s="89"/>
      <c r="C504" s="7"/>
      <c r="D504" s="17" t="s">
        <v>148</v>
      </c>
      <c r="E504" s="27" t="s">
        <v>149</v>
      </c>
      <c r="F504" s="270">
        <f>10</f>
        <v>10</v>
      </c>
      <c r="G504" s="270"/>
      <c r="H504" s="16"/>
      <c r="I504" s="270">
        <f>SUM(F504:H504)</f>
        <v>10</v>
      </c>
      <c r="J504" s="270"/>
      <c r="K504" s="16"/>
      <c r="L504" s="270">
        <f>SUM(I504:K504)</f>
        <v>10</v>
      </c>
    </row>
    <row r="505" spans="1:12" ht="38.25" hidden="1" outlineLevel="1">
      <c r="A505" s="25"/>
      <c r="B505" s="89"/>
      <c r="C505" s="7" t="s">
        <v>138</v>
      </c>
      <c r="D505" s="17"/>
      <c r="E505" s="27" t="s">
        <v>289</v>
      </c>
      <c r="F505" s="272">
        <f aca="true" t="shared" si="221" ref="F505:L505">F506+F510</f>
        <v>235</v>
      </c>
      <c r="G505" s="272">
        <f t="shared" si="221"/>
        <v>0</v>
      </c>
      <c r="H505" s="21">
        <f t="shared" si="221"/>
        <v>0</v>
      </c>
      <c r="I505" s="272">
        <f t="shared" si="221"/>
        <v>235</v>
      </c>
      <c r="J505" s="272">
        <f t="shared" si="221"/>
        <v>0</v>
      </c>
      <c r="K505" s="21">
        <f t="shared" si="221"/>
        <v>0</v>
      </c>
      <c r="L505" s="272">
        <f t="shared" si="221"/>
        <v>235</v>
      </c>
    </row>
    <row r="506" spans="1:12" ht="51" hidden="1" outlineLevel="1">
      <c r="A506" s="25"/>
      <c r="B506" s="89"/>
      <c r="C506" s="7" t="s">
        <v>493</v>
      </c>
      <c r="D506" s="17"/>
      <c r="E506" s="27" t="s">
        <v>300</v>
      </c>
      <c r="F506" s="272">
        <f>F507</f>
        <v>168</v>
      </c>
      <c r="G506" s="272">
        <f aca="true" t="shared" si="222" ref="G506:L508">G507</f>
        <v>0</v>
      </c>
      <c r="H506" s="21">
        <f t="shared" si="222"/>
        <v>0</v>
      </c>
      <c r="I506" s="272">
        <f t="shared" si="222"/>
        <v>168</v>
      </c>
      <c r="J506" s="272">
        <f t="shared" si="222"/>
        <v>0</v>
      </c>
      <c r="K506" s="21">
        <f t="shared" si="222"/>
        <v>0</v>
      </c>
      <c r="L506" s="272">
        <f t="shared" si="222"/>
        <v>168</v>
      </c>
    </row>
    <row r="507" spans="1:12" ht="25.5" hidden="1" outlineLevel="1">
      <c r="A507" s="25"/>
      <c r="B507" s="89"/>
      <c r="C507" s="7" t="s">
        <v>494</v>
      </c>
      <c r="D507" s="17"/>
      <c r="E507" s="27" t="s">
        <v>16</v>
      </c>
      <c r="F507" s="272">
        <f>F508</f>
        <v>168</v>
      </c>
      <c r="G507" s="272">
        <f t="shared" si="222"/>
        <v>0</v>
      </c>
      <c r="H507" s="21">
        <f t="shared" si="222"/>
        <v>0</v>
      </c>
      <c r="I507" s="272">
        <f t="shared" si="222"/>
        <v>168</v>
      </c>
      <c r="J507" s="272">
        <f t="shared" si="222"/>
        <v>0</v>
      </c>
      <c r="K507" s="21">
        <f t="shared" si="222"/>
        <v>0</v>
      </c>
      <c r="L507" s="272">
        <f t="shared" si="222"/>
        <v>168</v>
      </c>
    </row>
    <row r="508" spans="1:12" ht="38.25" hidden="1" outlineLevel="1">
      <c r="A508" s="25"/>
      <c r="B508" s="89"/>
      <c r="C508" s="7" t="s">
        <v>267</v>
      </c>
      <c r="D508" s="17"/>
      <c r="E508" s="27" t="s">
        <v>17</v>
      </c>
      <c r="F508" s="272">
        <f>F509</f>
        <v>168</v>
      </c>
      <c r="G508" s="272">
        <f t="shared" si="222"/>
        <v>0</v>
      </c>
      <c r="H508" s="21">
        <f t="shared" si="222"/>
        <v>0</v>
      </c>
      <c r="I508" s="272">
        <f t="shared" si="222"/>
        <v>168</v>
      </c>
      <c r="J508" s="272">
        <f t="shared" si="222"/>
        <v>0</v>
      </c>
      <c r="K508" s="21">
        <f t="shared" si="222"/>
        <v>0</v>
      </c>
      <c r="L508" s="272">
        <f t="shared" si="222"/>
        <v>168</v>
      </c>
    </row>
    <row r="509" spans="1:12" ht="25.5" hidden="1" outlineLevel="1">
      <c r="A509" s="25"/>
      <c r="B509" s="89"/>
      <c r="C509" s="7"/>
      <c r="D509" s="17" t="s">
        <v>148</v>
      </c>
      <c r="E509" s="27" t="s">
        <v>149</v>
      </c>
      <c r="F509" s="270">
        <v>168</v>
      </c>
      <c r="G509" s="270"/>
      <c r="H509" s="16"/>
      <c r="I509" s="270">
        <f>SUM(F509:H509)</f>
        <v>168</v>
      </c>
      <c r="J509" s="270"/>
      <c r="K509" s="16"/>
      <c r="L509" s="270">
        <f>SUM(I509:K509)</f>
        <v>168</v>
      </c>
    </row>
    <row r="510" spans="1:12" ht="51" hidden="1" outlineLevel="1">
      <c r="A510" s="25"/>
      <c r="B510" s="89"/>
      <c r="C510" s="7" t="s">
        <v>495</v>
      </c>
      <c r="D510" s="17"/>
      <c r="E510" s="27" t="s">
        <v>301</v>
      </c>
      <c r="F510" s="270">
        <f>F511</f>
        <v>67</v>
      </c>
      <c r="G510" s="270">
        <f aca="true" t="shared" si="223" ref="G510:L512">G511</f>
        <v>0</v>
      </c>
      <c r="H510" s="16">
        <f t="shared" si="223"/>
        <v>0</v>
      </c>
      <c r="I510" s="270">
        <f t="shared" si="223"/>
        <v>67</v>
      </c>
      <c r="J510" s="270">
        <f t="shared" si="223"/>
        <v>0</v>
      </c>
      <c r="K510" s="16">
        <f t="shared" si="223"/>
        <v>0</v>
      </c>
      <c r="L510" s="270">
        <f t="shared" si="223"/>
        <v>67</v>
      </c>
    </row>
    <row r="511" spans="1:12" ht="38.25" hidden="1" outlineLevel="1">
      <c r="A511" s="25"/>
      <c r="B511" s="89"/>
      <c r="C511" s="7" t="s">
        <v>497</v>
      </c>
      <c r="D511" s="17"/>
      <c r="E511" s="27" t="s">
        <v>18</v>
      </c>
      <c r="F511" s="270">
        <f>F512</f>
        <v>67</v>
      </c>
      <c r="G511" s="270">
        <f t="shared" si="223"/>
        <v>0</v>
      </c>
      <c r="H511" s="16">
        <f t="shared" si="223"/>
        <v>0</v>
      </c>
      <c r="I511" s="270">
        <f t="shared" si="223"/>
        <v>67</v>
      </c>
      <c r="J511" s="270">
        <f t="shared" si="223"/>
        <v>0</v>
      </c>
      <c r="K511" s="16">
        <f t="shared" si="223"/>
        <v>0</v>
      </c>
      <c r="L511" s="270">
        <f t="shared" si="223"/>
        <v>67</v>
      </c>
    </row>
    <row r="512" spans="1:12" ht="51" hidden="1" outlineLevel="1">
      <c r="A512" s="25"/>
      <c r="B512" s="89"/>
      <c r="C512" s="7" t="s">
        <v>268</v>
      </c>
      <c r="D512" s="17"/>
      <c r="E512" s="27" t="s">
        <v>272</v>
      </c>
      <c r="F512" s="270">
        <f>F513</f>
        <v>67</v>
      </c>
      <c r="G512" s="270">
        <f t="shared" si="223"/>
        <v>0</v>
      </c>
      <c r="H512" s="16">
        <f t="shared" si="223"/>
        <v>0</v>
      </c>
      <c r="I512" s="270">
        <f t="shared" si="223"/>
        <v>67</v>
      </c>
      <c r="J512" s="270">
        <f t="shared" si="223"/>
        <v>0</v>
      </c>
      <c r="K512" s="16">
        <f t="shared" si="223"/>
        <v>0</v>
      </c>
      <c r="L512" s="270">
        <f t="shared" si="223"/>
        <v>67</v>
      </c>
    </row>
    <row r="513" spans="1:12" ht="25.5" hidden="1" outlineLevel="1">
      <c r="A513" s="25"/>
      <c r="B513" s="89"/>
      <c r="C513" s="7"/>
      <c r="D513" s="17" t="s">
        <v>148</v>
      </c>
      <c r="E513" s="27" t="s">
        <v>149</v>
      </c>
      <c r="F513" s="270">
        <v>67</v>
      </c>
      <c r="G513" s="270"/>
      <c r="H513" s="16"/>
      <c r="I513" s="270">
        <f>SUM(F513:H513)</f>
        <v>67</v>
      </c>
      <c r="J513" s="270"/>
      <c r="K513" s="16"/>
      <c r="L513" s="270">
        <f>SUM(I513:K513)</f>
        <v>67</v>
      </c>
    </row>
    <row r="514" spans="1:12" ht="12.75" hidden="1" outlineLevel="1">
      <c r="A514" s="25"/>
      <c r="B514" s="7" t="s">
        <v>108</v>
      </c>
      <c r="C514" s="6"/>
      <c r="D514" s="7"/>
      <c r="E514" s="28" t="s">
        <v>109</v>
      </c>
      <c r="F514" s="272">
        <f aca="true" t="shared" si="224" ref="F514:L514">F520+F515</f>
        <v>2515.94</v>
      </c>
      <c r="G514" s="272">
        <f t="shared" si="224"/>
        <v>0</v>
      </c>
      <c r="H514" s="21">
        <f t="shared" si="224"/>
        <v>0</v>
      </c>
      <c r="I514" s="272">
        <f t="shared" si="224"/>
        <v>2515.94</v>
      </c>
      <c r="J514" s="272">
        <f t="shared" si="224"/>
        <v>0</v>
      </c>
      <c r="K514" s="21">
        <f t="shared" si="224"/>
        <v>0</v>
      </c>
      <c r="L514" s="272">
        <f t="shared" si="224"/>
        <v>2515.94</v>
      </c>
    </row>
    <row r="515" spans="1:12" ht="25.5" hidden="1" outlineLevel="1">
      <c r="A515" s="25"/>
      <c r="B515" s="7"/>
      <c r="C515" s="7" t="s">
        <v>764</v>
      </c>
      <c r="D515" s="17"/>
      <c r="E515" s="27" t="s">
        <v>469</v>
      </c>
      <c r="F515" s="272">
        <f>F516</f>
        <v>1.94</v>
      </c>
      <c r="G515" s="272">
        <f aca="true" t="shared" si="225" ref="G515:L518">G516</f>
        <v>0</v>
      </c>
      <c r="H515" s="21">
        <f t="shared" si="225"/>
        <v>0</v>
      </c>
      <c r="I515" s="272">
        <f t="shared" si="225"/>
        <v>1.94</v>
      </c>
      <c r="J515" s="272">
        <f t="shared" si="225"/>
        <v>0</v>
      </c>
      <c r="K515" s="21">
        <f t="shared" si="225"/>
        <v>0</v>
      </c>
      <c r="L515" s="272">
        <f t="shared" si="225"/>
        <v>1.94</v>
      </c>
    </row>
    <row r="516" spans="1:12" ht="38.25" hidden="1" outlineLevel="1">
      <c r="A516" s="25"/>
      <c r="B516" s="7"/>
      <c r="C516" s="7" t="s">
        <v>765</v>
      </c>
      <c r="D516" s="17"/>
      <c r="E516" s="27" t="s">
        <v>470</v>
      </c>
      <c r="F516" s="272">
        <f>F517</f>
        <v>1.94</v>
      </c>
      <c r="G516" s="272">
        <f t="shared" si="225"/>
        <v>0</v>
      </c>
      <c r="H516" s="21">
        <f t="shared" si="225"/>
        <v>0</v>
      </c>
      <c r="I516" s="272">
        <f t="shared" si="225"/>
        <v>1.94</v>
      </c>
      <c r="J516" s="272">
        <f t="shared" si="225"/>
        <v>0</v>
      </c>
      <c r="K516" s="21">
        <f t="shared" si="225"/>
        <v>0</v>
      </c>
      <c r="L516" s="272">
        <f t="shared" si="225"/>
        <v>1.94</v>
      </c>
    </row>
    <row r="517" spans="1:12" ht="63.75" hidden="1" outlineLevel="1">
      <c r="A517" s="25"/>
      <c r="B517" s="7"/>
      <c r="C517" s="7" t="s">
        <v>772</v>
      </c>
      <c r="D517" s="17"/>
      <c r="E517" s="27" t="s">
        <v>397</v>
      </c>
      <c r="F517" s="272">
        <f>F518</f>
        <v>1.94</v>
      </c>
      <c r="G517" s="272">
        <f t="shared" si="225"/>
        <v>0</v>
      </c>
      <c r="H517" s="21">
        <f t="shared" si="225"/>
        <v>0</v>
      </c>
      <c r="I517" s="272">
        <f t="shared" si="225"/>
        <v>1.94</v>
      </c>
      <c r="J517" s="272">
        <f t="shared" si="225"/>
        <v>0</v>
      </c>
      <c r="K517" s="21">
        <f t="shared" si="225"/>
        <v>0</v>
      </c>
      <c r="L517" s="272">
        <f t="shared" si="225"/>
        <v>1.94</v>
      </c>
    </row>
    <row r="518" spans="1:12" ht="63.75" hidden="1" outlineLevel="1">
      <c r="A518" s="25"/>
      <c r="B518" s="7"/>
      <c r="C518" s="20" t="s">
        <v>775</v>
      </c>
      <c r="D518" s="17"/>
      <c r="E518" s="110" t="s">
        <v>121</v>
      </c>
      <c r="F518" s="272">
        <f>F519</f>
        <v>1.94</v>
      </c>
      <c r="G518" s="272">
        <f t="shared" si="225"/>
        <v>0</v>
      </c>
      <c r="H518" s="21">
        <f t="shared" si="225"/>
        <v>0</v>
      </c>
      <c r="I518" s="272">
        <f t="shared" si="225"/>
        <v>1.94</v>
      </c>
      <c r="J518" s="272">
        <f t="shared" si="225"/>
        <v>0</v>
      </c>
      <c r="K518" s="21">
        <f t="shared" si="225"/>
        <v>0</v>
      </c>
      <c r="L518" s="272">
        <f t="shared" si="225"/>
        <v>1.94</v>
      </c>
    </row>
    <row r="519" spans="1:12" ht="25.5" hidden="1" outlineLevel="1">
      <c r="A519" s="25"/>
      <c r="B519" s="7"/>
      <c r="C519" s="20"/>
      <c r="D519" s="17" t="s">
        <v>150</v>
      </c>
      <c r="E519" s="27" t="s">
        <v>151</v>
      </c>
      <c r="F519" s="270">
        <v>1.94</v>
      </c>
      <c r="G519" s="270"/>
      <c r="H519" s="16"/>
      <c r="I519" s="270">
        <f>SUM(F519:H519)</f>
        <v>1.94</v>
      </c>
      <c r="J519" s="270"/>
      <c r="K519" s="16"/>
      <c r="L519" s="270">
        <f>SUM(I519:K519)</f>
        <v>1.94</v>
      </c>
    </row>
    <row r="520" spans="1:12" ht="25.5" hidden="1" outlineLevel="1">
      <c r="A520" s="25"/>
      <c r="B520" s="89"/>
      <c r="C520" s="7" t="s">
        <v>785</v>
      </c>
      <c r="D520" s="6"/>
      <c r="E520" s="28" t="s">
        <v>479</v>
      </c>
      <c r="F520" s="272">
        <f>F521</f>
        <v>2514</v>
      </c>
      <c r="G520" s="272">
        <f aca="true" t="shared" si="226" ref="G520:L521">G521</f>
        <v>0</v>
      </c>
      <c r="H520" s="21">
        <f t="shared" si="226"/>
        <v>0</v>
      </c>
      <c r="I520" s="272">
        <f t="shared" si="226"/>
        <v>2514</v>
      </c>
      <c r="J520" s="272">
        <f t="shared" si="226"/>
        <v>0</v>
      </c>
      <c r="K520" s="21">
        <f t="shared" si="226"/>
        <v>0</v>
      </c>
      <c r="L520" s="272">
        <f t="shared" si="226"/>
        <v>2514</v>
      </c>
    </row>
    <row r="521" spans="1:12" ht="38.25" hidden="1" outlineLevel="1">
      <c r="A521" s="25"/>
      <c r="B521" s="89"/>
      <c r="C521" s="7" t="s">
        <v>226</v>
      </c>
      <c r="D521" s="6"/>
      <c r="E521" s="28" t="s">
        <v>706</v>
      </c>
      <c r="F521" s="272">
        <f>F522</f>
        <v>2514</v>
      </c>
      <c r="G521" s="272">
        <f t="shared" si="226"/>
        <v>0</v>
      </c>
      <c r="H521" s="21">
        <f t="shared" si="226"/>
        <v>0</v>
      </c>
      <c r="I521" s="272">
        <f t="shared" si="226"/>
        <v>2514</v>
      </c>
      <c r="J521" s="272">
        <f t="shared" si="226"/>
        <v>0</v>
      </c>
      <c r="K521" s="21">
        <f t="shared" si="226"/>
        <v>0</v>
      </c>
      <c r="L521" s="272">
        <f t="shared" si="226"/>
        <v>2514</v>
      </c>
    </row>
    <row r="522" spans="1:12" ht="25.5" hidden="1" outlineLevel="1">
      <c r="A522" s="25"/>
      <c r="B522" s="89"/>
      <c r="C522" s="7" t="s">
        <v>227</v>
      </c>
      <c r="D522" s="6"/>
      <c r="E522" s="27" t="s">
        <v>5</v>
      </c>
      <c r="F522" s="272">
        <f aca="true" t="shared" si="227" ref="F522:L522">F523+F526</f>
        <v>2514</v>
      </c>
      <c r="G522" s="272">
        <f t="shared" si="227"/>
        <v>0</v>
      </c>
      <c r="H522" s="21">
        <f t="shared" si="227"/>
        <v>0</v>
      </c>
      <c r="I522" s="272">
        <f t="shared" si="227"/>
        <v>2514</v>
      </c>
      <c r="J522" s="272">
        <f t="shared" si="227"/>
        <v>0</v>
      </c>
      <c r="K522" s="21">
        <f t="shared" si="227"/>
        <v>0</v>
      </c>
      <c r="L522" s="272">
        <f t="shared" si="227"/>
        <v>2514</v>
      </c>
    </row>
    <row r="523" spans="1:12" ht="38.25" hidden="1" outlineLevel="1">
      <c r="A523" s="25"/>
      <c r="B523" s="89"/>
      <c r="C523" s="7" t="s">
        <v>257</v>
      </c>
      <c r="D523" s="6"/>
      <c r="E523" s="28" t="s">
        <v>283</v>
      </c>
      <c r="F523" s="270">
        <f aca="true" t="shared" si="228" ref="F523:L523">SUM(F524:F525)</f>
        <v>1053</v>
      </c>
      <c r="G523" s="270">
        <f t="shared" si="228"/>
        <v>0</v>
      </c>
      <c r="H523" s="16">
        <f t="shared" si="228"/>
        <v>0</v>
      </c>
      <c r="I523" s="270">
        <f t="shared" si="228"/>
        <v>1053</v>
      </c>
      <c r="J523" s="270">
        <f t="shared" si="228"/>
        <v>0</v>
      </c>
      <c r="K523" s="16">
        <f t="shared" si="228"/>
        <v>0</v>
      </c>
      <c r="L523" s="270">
        <f t="shared" si="228"/>
        <v>1053</v>
      </c>
    </row>
    <row r="524" spans="1:12" ht="63.75" hidden="1" outlineLevel="1">
      <c r="A524" s="25"/>
      <c r="B524" s="89"/>
      <c r="C524" s="7"/>
      <c r="D524" s="17" t="s">
        <v>340</v>
      </c>
      <c r="E524" s="27" t="s">
        <v>341</v>
      </c>
      <c r="F524" s="270">
        <v>1017</v>
      </c>
      <c r="G524" s="270"/>
      <c r="H524" s="16"/>
      <c r="I524" s="270">
        <f>SUM(F524:H524)</f>
        <v>1017</v>
      </c>
      <c r="J524" s="270"/>
      <c r="K524" s="16"/>
      <c r="L524" s="270">
        <f>SUM(I524:K524)</f>
        <v>1017</v>
      </c>
    </row>
    <row r="525" spans="1:12" ht="25.5" hidden="1" outlineLevel="1">
      <c r="A525" s="25"/>
      <c r="B525" s="89"/>
      <c r="C525" s="7"/>
      <c r="D525" s="17" t="s">
        <v>150</v>
      </c>
      <c r="E525" s="27" t="s">
        <v>151</v>
      </c>
      <c r="F525" s="270">
        <v>36</v>
      </c>
      <c r="G525" s="270"/>
      <c r="H525" s="16"/>
      <c r="I525" s="270">
        <f>SUM(F525:H525)</f>
        <v>36</v>
      </c>
      <c r="J525" s="270"/>
      <c r="K525" s="16"/>
      <c r="L525" s="270">
        <f>SUM(I525:K525)</f>
        <v>36</v>
      </c>
    </row>
    <row r="526" spans="1:12" ht="51" hidden="1" outlineLevel="1">
      <c r="A526" s="25"/>
      <c r="B526" s="89"/>
      <c r="C526" s="7" t="s">
        <v>258</v>
      </c>
      <c r="D526" s="6"/>
      <c r="E526" s="28" t="s">
        <v>285</v>
      </c>
      <c r="F526" s="270">
        <f aca="true" t="shared" si="229" ref="F526:L526">SUM(F527:F528)</f>
        <v>1461</v>
      </c>
      <c r="G526" s="270">
        <f t="shared" si="229"/>
        <v>0</v>
      </c>
      <c r="H526" s="16">
        <f t="shared" si="229"/>
        <v>0</v>
      </c>
      <c r="I526" s="270">
        <f t="shared" si="229"/>
        <v>1461</v>
      </c>
      <c r="J526" s="270">
        <f t="shared" si="229"/>
        <v>0</v>
      </c>
      <c r="K526" s="16">
        <f t="shared" si="229"/>
        <v>0</v>
      </c>
      <c r="L526" s="270">
        <f t="shared" si="229"/>
        <v>1461</v>
      </c>
    </row>
    <row r="527" spans="1:12" ht="63.75" hidden="1" outlineLevel="1">
      <c r="A527" s="25"/>
      <c r="B527" s="89"/>
      <c r="C527" s="7"/>
      <c r="D527" s="17" t="s">
        <v>340</v>
      </c>
      <c r="E527" s="27" t="s">
        <v>341</v>
      </c>
      <c r="F527" s="270">
        <v>1327</v>
      </c>
      <c r="G527" s="270"/>
      <c r="H527" s="16"/>
      <c r="I527" s="270">
        <f>SUM(F527:H527)</f>
        <v>1327</v>
      </c>
      <c r="J527" s="270"/>
      <c r="K527" s="16"/>
      <c r="L527" s="270">
        <f>SUM(I527:K527)</f>
        <v>1327</v>
      </c>
    </row>
    <row r="528" spans="1:12" ht="25.5" hidden="1" outlineLevel="1">
      <c r="A528" s="25"/>
      <c r="B528" s="89"/>
      <c r="C528" s="7"/>
      <c r="D528" s="17" t="s">
        <v>150</v>
      </c>
      <c r="E528" s="27" t="s">
        <v>151</v>
      </c>
      <c r="F528" s="270">
        <v>134</v>
      </c>
      <c r="G528" s="270"/>
      <c r="H528" s="16"/>
      <c r="I528" s="270">
        <f>SUM(F528:H528)</f>
        <v>134</v>
      </c>
      <c r="J528" s="270"/>
      <c r="K528" s="16"/>
      <c r="L528" s="270">
        <f>SUM(I528:K528)</f>
        <v>134</v>
      </c>
    </row>
    <row r="529" spans="1:12" ht="12.75" hidden="1" outlineLevel="1">
      <c r="A529" s="25"/>
      <c r="B529" s="20" t="s">
        <v>589</v>
      </c>
      <c r="C529" s="6"/>
      <c r="D529" s="7"/>
      <c r="E529" s="28" t="s">
        <v>590</v>
      </c>
      <c r="F529" s="272">
        <f aca="true" t="shared" si="230" ref="F529:L534">F530</f>
        <v>129.06</v>
      </c>
      <c r="G529" s="272">
        <f t="shared" si="230"/>
        <v>0</v>
      </c>
      <c r="H529" s="21">
        <f t="shared" si="230"/>
        <v>0</v>
      </c>
      <c r="I529" s="272">
        <f t="shared" si="230"/>
        <v>129.06</v>
      </c>
      <c r="J529" s="272">
        <f t="shared" si="230"/>
        <v>0</v>
      </c>
      <c r="K529" s="21">
        <f t="shared" si="230"/>
        <v>0</v>
      </c>
      <c r="L529" s="272">
        <f t="shared" si="230"/>
        <v>129.06</v>
      </c>
    </row>
    <row r="530" spans="1:12" ht="12.75" hidden="1" outlineLevel="1">
      <c r="A530" s="25"/>
      <c r="B530" s="7" t="s">
        <v>591</v>
      </c>
      <c r="C530" s="87"/>
      <c r="D530" s="20"/>
      <c r="E530" s="28" t="s">
        <v>592</v>
      </c>
      <c r="F530" s="272">
        <f t="shared" si="230"/>
        <v>129.06</v>
      </c>
      <c r="G530" s="272">
        <f t="shared" si="230"/>
        <v>0</v>
      </c>
      <c r="H530" s="21">
        <f t="shared" si="230"/>
        <v>0</v>
      </c>
      <c r="I530" s="272">
        <f t="shared" si="230"/>
        <v>129.06</v>
      </c>
      <c r="J530" s="272">
        <f t="shared" si="230"/>
        <v>0</v>
      </c>
      <c r="K530" s="21">
        <f t="shared" si="230"/>
        <v>0</v>
      </c>
      <c r="L530" s="272">
        <f t="shared" si="230"/>
        <v>129.06</v>
      </c>
    </row>
    <row r="531" spans="1:12" ht="25.5" hidden="1" outlineLevel="1">
      <c r="A531" s="25"/>
      <c r="B531" s="89"/>
      <c r="C531" s="7" t="s">
        <v>764</v>
      </c>
      <c r="D531" s="17"/>
      <c r="E531" s="27" t="s">
        <v>469</v>
      </c>
      <c r="F531" s="272">
        <f t="shared" si="230"/>
        <v>129.06</v>
      </c>
      <c r="G531" s="272">
        <f t="shared" si="230"/>
        <v>0</v>
      </c>
      <c r="H531" s="21">
        <f t="shared" si="230"/>
        <v>0</v>
      </c>
      <c r="I531" s="272">
        <f t="shared" si="230"/>
        <v>129.06</v>
      </c>
      <c r="J531" s="272">
        <f t="shared" si="230"/>
        <v>0</v>
      </c>
      <c r="K531" s="21">
        <f t="shared" si="230"/>
        <v>0</v>
      </c>
      <c r="L531" s="272">
        <f t="shared" si="230"/>
        <v>129.06</v>
      </c>
    </row>
    <row r="532" spans="1:12" ht="38.25" hidden="1" outlineLevel="1">
      <c r="A532" s="25"/>
      <c r="B532" s="89"/>
      <c r="C532" s="7" t="s">
        <v>765</v>
      </c>
      <c r="D532" s="17"/>
      <c r="E532" s="27" t="s">
        <v>470</v>
      </c>
      <c r="F532" s="272">
        <f t="shared" si="230"/>
        <v>129.06</v>
      </c>
      <c r="G532" s="272">
        <f t="shared" si="230"/>
        <v>0</v>
      </c>
      <c r="H532" s="21">
        <f t="shared" si="230"/>
        <v>0</v>
      </c>
      <c r="I532" s="272">
        <f t="shared" si="230"/>
        <v>129.06</v>
      </c>
      <c r="J532" s="272">
        <f t="shared" si="230"/>
        <v>0</v>
      </c>
      <c r="K532" s="21">
        <f t="shared" si="230"/>
        <v>0</v>
      </c>
      <c r="L532" s="272">
        <f t="shared" si="230"/>
        <v>129.06</v>
      </c>
    </row>
    <row r="533" spans="1:12" ht="63.75" hidden="1" outlineLevel="1">
      <c r="A533" s="25"/>
      <c r="B533" s="89"/>
      <c r="C533" s="7" t="s">
        <v>772</v>
      </c>
      <c r="D533" s="17"/>
      <c r="E533" s="27" t="s">
        <v>397</v>
      </c>
      <c r="F533" s="272">
        <f t="shared" si="230"/>
        <v>129.06</v>
      </c>
      <c r="G533" s="272">
        <f t="shared" si="230"/>
        <v>0</v>
      </c>
      <c r="H533" s="21">
        <f t="shared" si="230"/>
        <v>0</v>
      </c>
      <c r="I533" s="272">
        <f t="shared" si="230"/>
        <v>129.06</v>
      </c>
      <c r="J533" s="272">
        <f t="shared" si="230"/>
        <v>0</v>
      </c>
      <c r="K533" s="21">
        <f t="shared" si="230"/>
        <v>0</v>
      </c>
      <c r="L533" s="272">
        <f t="shared" si="230"/>
        <v>129.06</v>
      </c>
    </row>
    <row r="534" spans="1:13" ht="63.75" hidden="1" outlineLevel="1">
      <c r="A534" s="25"/>
      <c r="B534" s="89"/>
      <c r="C534" s="20" t="s">
        <v>775</v>
      </c>
      <c r="D534" s="17"/>
      <c r="E534" s="110" t="s">
        <v>121</v>
      </c>
      <c r="F534" s="270">
        <f t="shared" si="230"/>
        <v>129.06</v>
      </c>
      <c r="G534" s="270">
        <f t="shared" si="230"/>
        <v>0</v>
      </c>
      <c r="H534" s="16">
        <f t="shared" si="230"/>
        <v>0</v>
      </c>
      <c r="I534" s="270">
        <f t="shared" si="230"/>
        <v>129.06</v>
      </c>
      <c r="J534" s="270">
        <f t="shared" si="230"/>
        <v>0</v>
      </c>
      <c r="K534" s="16">
        <f t="shared" si="230"/>
        <v>0</v>
      </c>
      <c r="L534" s="270">
        <f t="shared" si="230"/>
        <v>129.06</v>
      </c>
      <c r="M534" s="103"/>
    </row>
    <row r="535" spans="1:12" ht="25.5" hidden="1" outlineLevel="1">
      <c r="A535" s="25"/>
      <c r="B535" s="89"/>
      <c r="C535" s="7"/>
      <c r="D535" s="17" t="s">
        <v>148</v>
      </c>
      <c r="E535" s="27" t="s">
        <v>149</v>
      </c>
      <c r="F535" s="270">
        <v>129.06</v>
      </c>
      <c r="G535" s="270"/>
      <c r="H535" s="16"/>
      <c r="I535" s="270">
        <f>SUM(F535:H535)</f>
        <v>129.06</v>
      </c>
      <c r="J535" s="270"/>
      <c r="K535" s="16"/>
      <c r="L535" s="270">
        <f>SUM(I535:K535)</f>
        <v>129.06</v>
      </c>
    </row>
    <row r="536" spans="1:14" ht="25.5" collapsed="1">
      <c r="A536" s="22" t="s">
        <v>163</v>
      </c>
      <c r="B536" s="20"/>
      <c r="C536" s="13"/>
      <c r="D536" s="12"/>
      <c r="E536" s="109" t="s">
        <v>352</v>
      </c>
      <c r="F536" s="86">
        <f aca="true" t="shared" si="231" ref="F536:L536">F537+F573</f>
        <v>39700.770000000004</v>
      </c>
      <c r="G536" s="267">
        <f t="shared" si="231"/>
        <v>-2029.4753500000002</v>
      </c>
      <c r="H536" s="86">
        <f t="shared" si="231"/>
        <v>0</v>
      </c>
      <c r="I536" s="267">
        <f t="shared" si="231"/>
        <v>37671.294649999996</v>
      </c>
      <c r="J536" s="267">
        <f t="shared" si="231"/>
        <v>-394.91829</v>
      </c>
      <c r="K536" s="86">
        <f t="shared" si="231"/>
        <v>0</v>
      </c>
      <c r="L536" s="267">
        <f t="shared" si="231"/>
        <v>37276.37636</v>
      </c>
      <c r="M536" s="118" t="s">
        <v>468</v>
      </c>
      <c r="N536" s="118">
        <f>F542+F555+F560+F566+F569+F578</f>
        <v>27808.67</v>
      </c>
    </row>
    <row r="537" spans="1:14" ht="12.75">
      <c r="A537" s="25"/>
      <c r="B537" s="7" t="s">
        <v>573</v>
      </c>
      <c r="C537" s="7"/>
      <c r="D537" s="20"/>
      <c r="E537" s="28" t="s">
        <v>574</v>
      </c>
      <c r="F537" s="21">
        <f aca="true" t="shared" si="232" ref="F537:L537">F538+F551+F562</f>
        <v>22412.77</v>
      </c>
      <c r="G537" s="272">
        <f t="shared" si="232"/>
        <v>-2029.4753500000002</v>
      </c>
      <c r="H537" s="21">
        <f t="shared" si="232"/>
        <v>0</v>
      </c>
      <c r="I537" s="272">
        <f t="shared" si="232"/>
        <v>20383.29465</v>
      </c>
      <c r="J537" s="272">
        <f t="shared" si="232"/>
        <v>-394.91829</v>
      </c>
      <c r="K537" s="21">
        <f t="shared" si="232"/>
        <v>0</v>
      </c>
      <c r="L537" s="272">
        <f t="shared" si="232"/>
        <v>19988.376360000002</v>
      </c>
      <c r="M537" s="121" t="s">
        <v>346</v>
      </c>
      <c r="N537" s="121">
        <f>F571</f>
        <v>11892.1</v>
      </c>
    </row>
    <row r="538" spans="1:12" ht="38.25">
      <c r="A538" s="25"/>
      <c r="B538" s="20" t="s">
        <v>114</v>
      </c>
      <c r="C538" s="6"/>
      <c r="D538" s="7"/>
      <c r="E538" s="28" t="s">
        <v>115</v>
      </c>
      <c r="F538" s="21">
        <f>F539</f>
        <v>6906</v>
      </c>
      <c r="G538" s="272">
        <f aca="true" t="shared" si="233" ref="G538:L541">G539</f>
        <v>0</v>
      </c>
      <c r="H538" s="21">
        <f t="shared" si="233"/>
        <v>0</v>
      </c>
      <c r="I538" s="21">
        <f t="shared" si="233"/>
        <v>6906</v>
      </c>
      <c r="J538" s="21">
        <f t="shared" si="233"/>
        <v>377.08</v>
      </c>
      <c r="K538" s="21">
        <f t="shared" si="233"/>
        <v>0</v>
      </c>
      <c r="L538" s="21">
        <f t="shared" si="233"/>
        <v>7283.08</v>
      </c>
    </row>
    <row r="539" spans="1:12" ht="38.25">
      <c r="A539" s="25"/>
      <c r="B539" s="7"/>
      <c r="C539" s="20" t="s">
        <v>829</v>
      </c>
      <c r="D539" s="8"/>
      <c r="E539" s="28" t="s">
        <v>383</v>
      </c>
      <c r="F539" s="21">
        <f>F540</f>
        <v>6906</v>
      </c>
      <c r="G539" s="272">
        <f t="shared" si="233"/>
        <v>0</v>
      </c>
      <c r="H539" s="21">
        <f t="shared" si="233"/>
        <v>0</v>
      </c>
      <c r="I539" s="21">
        <f>I540+I545</f>
        <v>6906</v>
      </c>
      <c r="J539" s="21">
        <f>J540+J545</f>
        <v>377.08</v>
      </c>
      <c r="K539" s="21">
        <f>K540+K545</f>
        <v>0</v>
      </c>
      <c r="L539" s="21">
        <f>L540+L545</f>
        <v>7283.08</v>
      </c>
    </row>
    <row r="540" spans="1:12" ht="38.25">
      <c r="A540" s="25"/>
      <c r="B540" s="7"/>
      <c r="C540" s="20" t="s">
        <v>831</v>
      </c>
      <c r="D540" s="8"/>
      <c r="E540" s="28" t="s">
        <v>384</v>
      </c>
      <c r="F540" s="21">
        <f>F541</f>
        <v>6906</v>
      </c>
      <c r="G540" s="272">
        <f t="shared" si="233"/>
        <v>0</v>
      </c>
      <c r="H540" s="21">
        <f t="shared" si="233"/>
        <v>0</v>
      </c>
      <c r="I540" s="21">
        <f t="shared" si="233"/>
        <v>6906</v>
      </c>
      <c r="J540" s="21">
        <f t="shared" si="233"/>
        <v>341.13</v>
      </c>
      <c r="K540" s="21">
        <f t="shared" si="233"/>
        <v>0</v>
      </c>
      <c r="L540" s="21">
        <f t="shared" si="233"/>
        <v>7247.13</v>
      </c>
    </row>
    <row r="541" spans="1:12" ht="38.25">
      <c r="A541" s="25"/>
      <c r="B541" s="7"/>
      <c r="C541" s="20" t="s">
        <v>835</v>
      </c>
      <c r="D541" s="8"/>
      <c r="E541" s="28" t="s">
        <v>122</v>
      </c>
      <c r="F541" s="21">
        <f>F542</f>
        <v>6906</v>
      </c>
      <c r="G541" s="272">
        <f t="shared" si="233"/>
        <v>0</v>
      </c>
      <c r="H541" s="21">
        <f t="shared" si="233"/>
        <v>0</v>
      </c>
      <c r="I541" s="21">
        <f t="shared" si="233"/>
        <v>6906</v>
      </c>
      <c r="J541" s="21">
        <f t="shared" si="233"/>
        <v>341.13</v>
      </c>
      <c r="K541" s="21">
        <f t="shared" si="233"/>
        <v>0</v>
      </c>
      <c r="L541" s="21">
        <f t="shared" si="233"/>
        <v>7247.13</v>
      </c>
    </row>
    <row r="542" spans="1:12" ht="25.5">
      <c r="A542" s="25"/>
      <c r="B542" s="7"/>
      <c r="C542" s="20" t="s">
        <v>59</v>
      </c>
      <c r="D542" s="8"/>
      <c r="E542" s="28" t="s">
        <v>393</v>
      </c>
      <c r="F542" s="16">
        <f aca="true" t="shared" si="234" ref="F542:L542">SUM(F543:F544)</f>
        <v>6906</v>
      </c>
      <c r="G542" s="270">
        <f t="shared" si="234"/>
        <v>0</v>
      </c>
      <c r="H542" s="16">
        <f t="shared" si="234"/>
        <v>0</v>
      </c>
      <c r="I542" s="16">
        <f t="shared" si="234"/>
        <v>6906</v>
      </c>
      <c r="J542" s="16">
        <f t="shared" si="234"/>
        <v>341.13</v>
      </c>
      <c r="K542" s="16">
        <f t="shared" si="234"/>
        <v>0</v>
      </c>
      <c r="L542" s="16">
        <f t="shared" si="234"/>
        <v>7247.13</v>
      </c>
    </row>
    <row r="543" spans="1:12" ht="63.75">
      <c r="A543" s="25"/>
      <c r="B543" s="7"/>
      <c r="C543" s="20"/>
      <c r="D543" s="17" t="s">
        <v>340</v>
      </c>
      <c r="E543" s="27" t="s">
        <v>341</v>
      </c>
      <c r="F543" s="16">
        <v>6525</v>
      </c>
      <c r="G543" s="270"/>
      <c r="H543" s="16"/>
      <c r="I543" s="16">
        <f>SUM(F543:H543)</f>
        <v>6525</v>
      </c>
      <c r="J543" s="16">
        <v>280</v>
      </c>
      <c r="K543" s="16"/>
      <c r="L543" s="16">
        <f>SUM(I543:K543)</f>
        <v>6805</v>
      </c>
    </row>
    <row r="544" spans="1:12" ht="25.5">
      <c r="A544" s="25"/>
      <c r="B544" s="7"/>
      <c r="C544" s="20"/>
      <c r="D544" s="17" t="s">
        <v>150</v>
      </c>
      <c r="E544" s="27" t="s">
        <v>151</v>
      </c>
      <c r="F544" s="16">
        <v>381</v>
      </c>
      <c r="G544" s="270"/>
      <c r="H544" s="16"/>
      <c r="I544" s="16">
        <f>SUM(F544:H544)</f>
        <v>381</v>
      </c>
      <c r="J544" s="16">
        <v>61.13</v>
      </c>
      <c r="K544" s="16"/>
      <c r="L544" s="16">
        <f>SUM(I544:K544)</f>
        <v>442.13</v>
      </c>
    </row>
    <row r="545" spans="1:12" ht="25.5">
      <c r="A545" s="25"/>
      <c r="B545" s="20"/>
      <c r="C545" s="20" t="s">
        <v>127</v>
      </c>
      <c r="D545" s="8"/>
      <c r="E545" s="28" t="s">
        <v>531</v>
      </c>
      <c r="F545" s="16"/>
      <c r="G545" s="270"/>
      <c r="H545" s="16"/>
      <c r="I545" s="16">
        <f>I546</f>
        <v>0</v>
      </c>
      <c r="J545" s="16">
        <f>J546</f>
        <v>35.95</v>
      </c>
      <c r="K545" s="16">
        <f>K546</f>
        <v>0</v>
      </c>
      <c r="L545" s="16">
        <f>L546</f>
        <v>35.95</v>
      </c>
    </row>
    <row r="546" spans="1:12" ht="38.25">
      <c r="A546" s="25"/>
      <c r="B546" s="20"/>
      <c r="C546" s="20" t="s">
        <v>128</v>
      </c>
      <c r="D546" s="8"/>
      <c r="E546" s="27" t="s">
        <v>129</v>
      </c>
      <c r="F546" s="16"/>
      <c r="G546" s="270"/>
      <c r="H546" s="16"/>
      <c r="I546" s="16">
        <f>I547+I549</f>
        <v>0</v>
      </c>
      <c r="J546" s="16">
        <f>J547+J549</f>
        <v>35.95</v>
      </c>
      <c r="K546" s="16">
        <f>K547+K549</f>
        <v>0</v>
      </c>
      <c r="L546" s="16">
        <f>L547+L549</f>
        <v>35.95</v>
      </c>
    </row>
    <row r="547" spans="1:12" ht="25.5">
      <c r="A547" s="25"/>
      <c r="B547" s="20"/>
      <c r="C547" s="20" t="s">
        <v>61</v>
      </c>
      <c r="D547" s="8"/>
      <c r="E547" s="28" t="s">
        <v>532</v>
      </c>
      <c r="F547" s="16"/>
      <c r="G547" s="270"/>
      <c r="H547" s="16"/>
      <c r="I547" s="16">
        <f>SUM(I548:I548)</f>
        <v>0</v>
      </c>
      <c r="J547" s="16">
        <f>SUM(J548:J548)</f>
        <v>14</v>
      </c>
      <c r="K547" s="16">
        <f>SUM(K548:K548)</f>
        <v>0</v>
      </c>
      <c r="L547" s="16">
        <f>SUM(L548:L548)</f>
        <v>14</v>
      </c>
    </row>
    <row r="548" spans="1:12" ht="25.5">
      <c r="A548" s="25"/>
      <c r="B548" s="20"/>
      <c r="C548" s="20"/>
      <c r="D548" s="17" t="s">
        <v>150</v>
      </c>
      <c r="E548" s="27" t="s">
        <v>151</v>
      </c>
      <c r="F548" s="16"/>
      <c r="G548" s="270"/>
      <c r="H548" s="16"/>
      <c r="I548" s="16">
        <v>0</v>
      </c>
      <c r="J548" s="16">
        <v>14</v>
      </c>
      <c r="K548" s="16"/>
      <c r="L548" s="16">
        <f>SUM(I548:K548)</f>
        <v>14</v>
      </c>
    </row>
    <row r="549" spans="1:12" ht="38.25">
      <c r="A549" s="25"/>
      <c r="B549" s="20"/>
      <c r="C549" s="20" t="s">
        <v>62</v>
      </c>
      <c r="D549" s="8"/>
      <c r="E549" s="28" t="s">
        <v>533</v>
      </c>
      <c r="F549" s="16">
        <f aca="true" t="shared" si="235" ref="F549:L549">F550</f>
        <v>45</v>
      </c>
      <c r="G549" s="270">
        <f t="shared" si="235"/>
        <v>0</v>
      </c>
      <c r="H549" s="16">
        <f t="shared" si="235"/>
        <v>0</v>
      </c>
      <c r="I549" s="16">
        <f t="shared" si="235"/>
        <v>0</v>
      </c>
      <c r="J549" s="16">
        <f t="shared" si="235"/>
        <v>21.95</v>
      </c>
      <c r="K549" s="16">
        <f t="shared" si="235"/>
        <v>0</v>
      </c>
      <c r="L549" s="16">
        <f t="shared" si="235"/>
        <v>21.95</v>
      </c>
    </row>
    <row r="550" spans="1:12" ht="25.5">
      <c r="A550" s="25"/>
      <c r="B550" s="20"/>
      <c r="C550" s="20"/>
      <c r="D550" s="17" t="s">
        <v>150</v>
      </c>
      <c r="E550" s="27" t="s">
        <v>151</v>
      </c>
      <c r="F550" s="16">
        <v>45</v>
      </c>
      <c r="G550" s="270"/>
      <c r="H550" s="16"/>
      <c r="I550" s="16">
        <v>0</v>
      </c>
      <c r="J550" s="16">
        <v>21.95</v>
      </c>
      <c r="K550" s="16"/>
      <c r="L550" s="16">
        <f>SUM(I550:K550)</f>
        <v>21.95</v>
      </c>
    </row>
    <row r="551" spans="1:12" ht="12.75" hidden="1" outlineLevel="1">
      <c r="A551" s="25"/>
      <c r="B551" s="20" t="s">
        <v>116</v>
      </c>
      <c r="C551" s="6"/>
      <c r="D551" s="7"/>
      <c r="E551" s="28" t="s">
        <v>538</v>
      </c>
      <c r="F551" s="21">
        <f aca="true" t="shared" si="236" ref="F551:L551">F552+F557</f>
        <v>565</v>
      </c>
      <c r="G551" s="272">
        <f t="shared" si="236"/>
        <v>0</v>
      </c>
      <c r="H551" s="21">
        <f t="shared" si="236"/>
        <v>0</v>
      </c>
      <c r="I551" s="272">
        <f t="shared" si="236"/>
        <v>565</v>
      </c>
      <c r="J551" s="272">
        <f t="shared" si="236"/>
        <v>0</v>
      </c>
      <c r="K551" s="21">
        <f t="shared" si="236"/>
        <v>0</v>
      </c>
      <c r="L551" s="272">
        <f t="shared" si="236"/>
        <v>565</v>
      </c>
    </row>
    <row r="552" spans="1:12" ht="38.25" hidden="1" outlineLevel="1">
      <c r="A552" s="25"/>
      <c r="B552" s="89"/>
      <c r="C552" s="7" t="s">
        <v>138</v>
      </c>
      <c r="D552" s="17"/>
      <c r="E552" s="27" t="s">
        <v>289</v>
      </c>
      <c r="F552" s="21">
        <f>F553</f>
        <v>85</v>
      </c>
      <c r="G552" s="272">
        <f aca="true" t="shared" si="237" ref="G552:L555">G553</f>
        <v>0</v>
      </c>
      <c r="H552" s="21">
        <f t="shared" si="237"/>
        <v>0</v>
      </c>
      <c r="I552" s="272">
        <f t="shared" si="237"/>
        <v>85</v>
      </c>
      <c r="J552" s="272">
        <f t="shared" si="237"/>
        <v>0</v>
      </c>
      <c r="K552" s="21">
        <f t="shared" si="237"/>
        <v>0</v>
      </c>
      <c r="L552" s="272">
        <f t="shared" si="237"/>
        <v>85</v>
      </c>
    </row>
    <row r="553" spans="1:12" ht="63.75" hidden="1" outlineLevel="1">
      <c r="A553" s="25"/>
      <c r="B553" s="89"/>
      <c r="C553" s="7" t="s">
        <v>487</v>
      </c>
      <c r="D553" s="17"/>
      <c r="E553" s="27" t="s">
        <v>294</v>
      </c>
      <c r="F553" s="21">
        <f>F554</f>
        <v>85</v>
      </c>
      <c r="G553" s="272">
        <f t="shared" si="237"/>
        <v>0</v>
      </c>
      <c r="H553" s="21">
        <f t="shared" si="237"/>
        <v>0</v>
      </c>
      <c r="I553" s="272">
        <f t="shared" si="237"/>
        <v>85</v>
      </c>
      <c r="J553" s="272">
        <f t="shared" si="237"/>
        <v>0</v>
      </c>
      <c r="K553" s="21">
        <f t="shared" si="237"/>
        <v>0</v>
      </c>
      <c r="L553" s="272">
        <f t="shared" si="237"/>
        <v>85</v>
      </c>
    </row>
    <row r="554" spans="1:12" ht="25.5" hidden="1" outlineLevel="1">
      <c r="A554" s="25"/>
      <c r="B554" s="89"/>
      <c r="C554" s="7" t="s">
        <v>490</v>
      </c>
      <c r="D554" s="17"/>
      <c r="E554" s="27" t="s">
        <v>141</v>
      </c>
      <c r="F554" s="21">
        <f>F555</f>
        <v>85</v>
      </c>
      <c r="G554" s="272">
        <f t="shared" si="237"/>
        <v>0</v>
      </c>
      <c r="H554" s="21">
        <f t="shared" si="237"/>
        <v>0</v>
      </c>
      <c r="I554" s="272">
        <f t="shared" si="237"/>
        <v>85</v>
      </c>
      <c r="J554" s="272">
        <f t="shared" si="237"/>
        <v>0</v>
      </c>
      <c r="K554" s="21">
        <f t="shared" si="237"/>
        <v>0</v>
      </c>
      <c r="L554" s="272">
        <f t="shared" si="237"/>
        <v>85</v>
      </c>
    </row>
    <row r="555" spans="1:12" ht="38.25" hidden="1" outlineLevel="1">
      <c r="A555" s="25"/>
      <c r="B555" s="89"/>
      <c r="C555" s="7" t="s">
        <v>263</v>
      </c>
      <c r="D555" s="17"/>
      <c r="E555" s="27" t="s">
        <v>295</v>
      </c>
      <c r="F555" s="16">
        <f>F556</f>
        <v>85</v>
      </c>
      <c r="G555" s="270">
        <f t="shared" si="237"/>
        <v>0</v>
      </c>
      <c r="H555" s="16">
        <f t="shared" si="237"/>
        <v>0</v>
      </c>
      <c r="I555" s="270">
        <f t="shared" si="237"/>
        <v>85</v>
      </c>
      <c r="J555" s="270">
        <f t="shared" si="237"/>
        <v>0</v>
      </c>
      <c r="K555" s="16">
        <f t="shared" si="237"/>
        <v>0</v>
      </c>
      <c r="L555" s="270">
        <f t="shared" si="237"/>
        <v>85</v>
      </c>
    </row>
    <row r="556" spans="1:12" ht="12.75" hidden="1" outlineLevel="1">
      <c r="A556" s="25"/>
      <c r="B556" s="89"/>
      <c r="C556" s="7"/>
      <c r="D556" s="17" t="s">
        <v>560</v>
      </c>
      <c r="E556" s="27" t="s">
        <v>561</v>
      </c>
      <c r="F556" s="16">
        <v>85</v>
      </c>
      <c r="G556" s="270"/>
      <c r="H556" s="16"/>
      <c r="I556" s="270">
        <f>SUM(F556:H556)</f>
        <v>85</v>
      </c>
      <c r="J556" s="270"/>
      <c r="K556" s="16"/>
      <c r="L556" s="270">
        <f>SUM(I556:K556)</f>
        <v>85</v>
      </c>
    </row>
    <row r="557" spans="1:16" s="11" customFormat="1" ht="25.5" hidden="1" outlineLevel="1">
      <c r="A557" s="8"/>
      <c r="B557" s="7"/>
      <c r="C557" s="20" t="s">
        <v>131</v>
      </c>
      <c r="D557" s="8"/>
      <c r="E557" s="110" t="s">
        <v>130</v>
      </c>
      <c r="F557" s="21">
        <f>F558</f>
        <v>480</v>
      </c>
      <c r="G557" s="272">
        <f aca="true" t="shared" si="238" ref="G557:L560">G558</f>
        <v>0</v>
      </c>
      <c r="H557" s="21">
        <f t="shared" si="238"/>
        <v>0</v>
      </c>
      <c r="I557" s="272">
        <f t="shared" si="238"/>
        <v>480</v>
      </c>
      <c r="J557" s="272">
        <f t="shared" si="238"/>
        <v>0</v>
      </c>
      <c r="K557" s="21">
        <f t="shared" si="238"/>
        <v>0</v>
      </c>
      <c r="L557" s="272">
        <f t="shared" si="238"/>
        <v>480</v>
      </c>
      <c r="M557" s="2"/>
      <c r="N557" s="2"/>
      <c r="O557" s="2"/>
      <c r="P557" s="2"/>
    </row>
    <row r="558" spans="1:16" s="11" customFormat="1" ht="25.5" hidden="1" outlineLevel="1">
      <c r="A558" s="8"/>
      <c r="B558" s="7"/>
      <c r="C558" s="7" t="s">
        <v>517</v>
      </c>
      <c r="D558" s="17"/>
      <c r="E558" s="27" t="s">
        <v>521</v>
      </c>
      <c r="F558" s="21">
        <f>F559</f>
        <v>480</v>
      </c>
      <c r="G558" s="272">
        <f t="shared" si="238"/>
        <v>0</v>
      </c>
      <c r="H558" s="21">
        <f t="shared" si="238"/>
        <v>0</v>
      </c>
      <c r="I558" s="272">
        <f t="shared" si="238"/>
        <v>480</v>
      </c>
      <c r="J558" s="272">
        <f t="shared" si="238"/>
        <v>0</v>
      </c>
      <c r="K558" s="21">
        <f t="shared" si="238"/>
        <v>0</v>
      </c>
      <c r="L558" s="272">
        <f t="shared" si="238"/>
        <v>480</v>
      </c>
      <c r="M558" s="2"/>
      <c r="N558" s="2"/>
      <c r="O558" s="2"/>
      <c r="P558" s="2"/>
    </row>
    <row r="559" spans="1:12" ht="12.75" hidden="1" outlineLevel="1">
      <c r="A559" s="25"/>
      <c r="B559" s="20"/>
      <c r="C559" s="7" t="s">
        <v>329</v>
      </c>
      <c r="D559" s="7"/>
      <c r="E559" s="28" t="s">
        <v>538</v>
      </c>
      <c r="F559" s="16">
        <f>F560</f>
        <v>480</v>
      </c>
      <c r="G559" s="270">
        <f t="shared" si="238"/>
        <v>0</v>
      </c>
      <c r="H559" s="16">
        <f t="shared" si="238"/>
        <v>0</v>
      </c>
      <c r="I559" s="270">
        <f t="shared" si="238"/>
        <v>480</v>
      </c>
      <c r="J559" s="270">
        <f t="shared" si="238"/>
        <v>0</v>
      </c>
      <c r="K559" s="16">
        <f t="shared" si="238"/>
        <v>0</v>
      </c>
      <c r="L559" s="270">
        <f t="shared" si="238"/>
        <v>480</v>
      </c>
    </row>
    <row r="560" spans="1:12" ht="51" hidden="1" outlineLevel="1">
      <c r="A560" s="25"/>
      <c r="B560" s="20"/>
      <c r="C560" s="7" t="s">
        <v>330</v>
      </c>
      <c r="D560" s="7"/>
      <c r="E560" s="28" t="s">
        <v>539</v>
      </c>
      <c r="F560" s="16">
        <f>F561</f>
        <v>480</v>
      </c>
      <c r="G560" s="270">
        <f t="shared" si="238"/>
        <v>0</v>
      </c>
      <c r="H560" s="16">
        <f t="shared" si="238"/>
        <v>0</v>
      </c>
      <c r="I560" s="270">
        <f t="shared" si="238"/>
        <v>480</v>
      </c>
      <c r="J560" s="270">
        <f t="shared" si="238"/>
        <v>0</v>
      </c>
      <c r="K560" s="16">
        <f t="shared" si="238"/>
        <v>0</v>
      </c>
      <c r="L560" s="270">
        <f t="shared" si="238"/>
        <v>480</v>
      </c>
    </row>
    <row r="561" spans="1:12" ht="12.75" hidden="1" outlineLevel="1">
      <c r="A561" s="25"/>
      <c r="B561" s="20"/>
      <c r="C561" s="7"/>
      <c r="D561" s="17" t="s">
        <v>560</v>
      </c>
      <c r="E561" s="27" t="s">
        <v>561</v>
      </c>
      <c r="F561" s="16">
        <v>480</v>
      </c>
      <c r="G561" s="270"/>
      <c r="H561" s="16"/>
      <c r="I561" s="270">
        <f>SUM(F561:H561)</f>
        <v>480</v>
      </c>
      <c r="J561" s="270"/>
      <c r="K561" s="16"/>
      <c r="L561" s="270">
        <f>SUM(I561:K561)</f>
        <v>480</v>
      </c>
    </row>
    <row r="562" spans="1:12" ht="12.75" collapsed="1">
      <c r="A562" s="25"/>
      <c r="B562" s="20" t="s">
        <v>577</v>
      </c>
      <c r="C562" s="6"/>
      <c r="D562" s="7"/>
      <c r="E562" s="28" t="s">
        <v>578</v>
      </c>
      <c r="F562" s="21">
        <f>F563</f>
        <v>14941.77</v>
      </c>
      <c r="G562" s="272">
        <f aca="true" t="shared" si="239" ref="G562:L563">G563</f>
        <v>-2029.4753500000002</v>
      </c>
      <c r="H562" s="21">
        <f t="shared" si="239"/>
        <v>0</v>
      </c>
      <c r="I562" s="272">
        <f t="shared" si="239"/>
        <v>12912.29465</v>
      </c>
      <c r="J562" s="272">
        <f t="shared" si="239"/>
        <v>-771.99829</v>
      </c>
      <c r="K562" s="21">
        <f t="shared" si="239"/>
        <v>0</v>
      </c>
      <c r="L562" s="272">
        <f t="shared" si="239"/>
        <v>12140.29636</v>
      </c>
    </row>
    <row r="563" spans="1:12" ht="38.25">
      <c r="A563" s="25"/>
      <c r="B563" s="89"/>
      <c r="C563" s="20" t="s">
        <v>829</v>
      </c>
      <c r="D563" s="8"/>
      <c r="E563" s="28" t="s">
        <v>383</v>
      </c>
      <c r="F563" s="21">
        <f>F564</f>
        <v>14941.77</v>
      </c>
      <c r="G563" s="272">
        <f t="shared" si="239"/>
        <v>-2029.4753500000002</v>
      </c>
      <c r="H563" s="21">
        <f t="shared" si="239"/>
        <v>0</v>
      </c>
      <c r="I563" s="272">
        <f t="shared" si="239"/>
        <v>12912.29465</v>
      </c>
      <c r="J563" s="272">
        <f t="shared" si="239"/>
        <v>-771.99829</v>
      </c>
      <c r="K563" s="21">
        <f t="shared" si="239"/>
        <v>0</v>
      </c>
      <c r="L563" s="272">
        <f t="shared" si="239"/>
        <v>12140.29636</v>
      </c>
    </row>
    <row r="564" spans="1:12" ht="38.25">
      <c r="A564" s="25"/>
      <c r="B564" s="89"/>
      <c r="C564" s="20" t="s">
        <v>831</v>
      </c>
      <c r="D564" s="8"/>
      <c r="E564" s="28" t="s">
        <v>384</v>
      </c>
      <c r="F564" s="21">
        <f aca="true" t="shared" si="240" ref="F564:L564">F565+F568</f>
        <v>14941.77</v>
      </c>
      <c r="G564" s="272">
        <f t="shared" si="240"/>
        <v>-2029.4753500000002</v>
      </c>
      <c r="H564" s="21">
        <f t="shared" si="240"/>
        <v>0</v>
      </c>
      <c r="I564" s="272">
        <f t="shared" si="240"/>
        <v>12912.29465</v>
      </c>
      <c r="J564" s="272">
        <f t="shared" si="240"/>
        <v>-771.99829</v>
      </c>
      <c r="K564" s="21">
        <f t="shared" si="240"/>
        <v>0</v>
      </c>
      <c r="L564" s="272">
        <f t="shared" si="240"/>
        <v>12140.29636</v>
      </c>
    </row>
    <row r="565" spans="1:12" ht="51">
      <c r="A565" s="25"/>
      <c r="B565" s="89"/>
      <c r="C565" s="20" t="s">
        <v>830</v>
      </c>
      <c r="D565" s="8"/>
      <c r="E565" s="28" t="s">
        <v>832</v>
      </c>
      <c r="F565" s="21">
        <f>F566</f>
        <v>209</v>
      </c>
      <c r="G565" s="272">
        <f aca="true" t="shared" si="241" ref="G565:L566">G566</f>
        <v>0</v>
      </c>
      <c r="H565" s="21">
        <f t="shared" si="241"/>
        <v>0</v>
      </c>
      <c r="I565" s="21">
        <f t="shared" si="241"/>
        <v>209</v>
      </c>
      <c r="J565" s="21">
        <f t="shared" si="241"/>
        <v>-209</v>
      </c>
      <c r="K565" s="21">
        <f t="shared" si="241"/>
        <v>0</v>
      </c>
      <c r="L565" s="21">
        <f t="shared" si="241"/>
        <v>0</v>
      </c>
    </row>
    <row r="566" spans="1:12" ht="51">
      <c r="A566" s="25"/>
      <c r="B566" s="89"/>
      <c r="C566" s="20" t="s">
        <v>57</v>
      </c>
      <c r="D566" s="8"/>
      <c r="E566" s="28" t="s">
        <v>385</v>
      </c>
      <c r="F566" s="16">
        <f>F567</f>
        <v>209</v>
      </c>
      <c r="G566" s="270">
        <f t="shared" si="241"/>
        <v>0</v>
      </c>
      <c r="H566" s="16">
        <f t="shared" si="241"/>
        <v>0</v>
      </c>
      <c r="I566" s="16">
        <f t="shared" si="241"/>
        <v>209</v>
      </c>
      <c r="J566" s="16">
        <f t="shared" si="241"/>
        <v>-209</v>
      </c>
      <c r="K566" s="16">
        <f t="shared" si="241"/>
        <v>0</v>
      </c>
      <c r="L566" s="16">
        <f t="shared" si="241"/>
        <v>0</v>
      </c>
    </row>
    <row r="567" spans="1:12" ht="12.75">
      <c r="A567" s="25"/>
      <c r="B567" s="89"/>
      <c r="C567" s="20"/>
      <c r="D567" s="17" t="s">
        <v>560</v>
      </c>
      <c r="E567" s="27" t="s">
        <v>561</v>
      </c>
      <c r="F567" s="16">
        <v>209</v>
      </c>
      <c r="G567" s="270"/>
      <c r="H567" s="16"/>
      <c r="I567" s="16">
        <f>SUM(F567:H567)</f>
        <v>209</v>
      </c>
      <c r="J567" s="16">
        <v>-209</v>
      </c>
      <c r="K567" s="16"/>
      <c r="L567" s="16">
        <f>SUM(I567:K567)</f>
        <v>0</v>
      </c>
    </row>
    <row r="568" spans="1:12" ht="38.25">
      <c r="A568" s="25"/>
      <c r="B568" s="89"/>
      <c r="C568" s="8" t="s">
        <v>833</v>
      </c>
      <c r="D568" s="8"/>
      <c r="E568" s="28" t="s">
        <v>834</v>
      </c>
      <c r="F568" s="21">
        <f aca="true" t="shared" si="242" ref="F568:L568">F569+F571</f>
        <v>14732.77</v>
      </c>
      <c r="G568" s="272">
        <f t="shared" si="242"/>
        <v>-2029.4753500000002</v>
      </c>
      <c r="H568" s="21">
        <f t="shared" si="242"/>
        <v>0</v>
      </c>
      <c r="I568" s="272">
        <f t="shared" si="242"/>
        <v>12703.29465</v>
      </c>
      <c r="J568" s="272">
        <f t="shared" si="242"/>
        <v>-562.99829</v>
      </c>
      <c r="K568" s="21">
        <f t="shared" si="242"/>
        <v>0</v>
      </c>
      <c r="L568" s="272">
        <f t="shared" si="242"/>
        <v>12140.29636</v>
      </c>
    </row>
    <row r="569" spans="1:16" s="31" customFormat="1" ht="38.25">
      <c r="A569" s="25"/>
      <c r="B569" s="89"/>
      <c r="C569" s="8" t="s">
        <v>854</v>
      </c>
      <c r="D569" s="8"/>
      <c r="E569" s="28" t="s">
        <v>392</v>
      </c>
      <c r="F569" s="16">
        <f aca="true" t="shared" si="243" ref="F569:L569">F570</f>
        <v>2840.67</v>
      </c>
      <c r="G569" s="270">
        <f t="shared" si="243"/>
        <v>-2029.4753500000002</v>
      </c>
      <c r="H569" s="16">
        <f t="shared" si="243"/>
        <v>0</v>
      </c>
      <c r="I569" s="270">
        <f t="shared" si="243"/>
        <v>811.1946499999999</v>
      </c>
      <c r="J569" s="270">
        <f t="shared" si="243"/>
        <v>-562.99829</v>
      </c>
      <c r="K569" s="16">
        <f t="shared" si="243"/>
        <v>0</v>
      </c>
      <c r="L569" s="270">
        <f t="shared" si="243"/>
        <v>248.1963599999999</v>
      </c>
      <c r="M569" s="108"/>
      <c r="N569" s="108"/>
      <c r="O569" s="108"/>
      <c r="P569" s="108"/>
    </row>
    <row r="570" spans="1:16" s="31" customFormat="1" ht="12.75">
      <c r="A570" s="25"/>
      <c r="B570" s="89"/>
      <c r="C570" s="8"/>
      <c r="D570" s="17" t="s">
        <v>560</v>
      </c>
      <c r="E570" s="27" t="s">
        <v>561</v>
      </c>
      <c r="F570" s="16">
        <f>3640.67-800</f>
        <v>2840.67</v>
      </c>
      <c r="G570" s="270">
        <f>-2287.70591+258.23056</f>
        <v>-2029.4753500000002</v>
      </c>
      <c r="H570" s="16"/>
      <c r="I570" s="270">
        <f>SUM(F570:H570)</f>
        <v>811.1946499999999</v>
      </c>
      <c r="J570" s="270">
        <v>-562.99829</v>
      </c>
      <c r="K570" s="16"/>
      <c r="L570" s="270">
        <f>SUM(I570:K570)</f>
        <v>248.1963599999999</v>
      </c>
      <c r="M570" s="108"/>
      <c r="N570" s="108"/>
      <c r="O570" s="108"/>
      <c r="P570" s="108"/>
    </row>
    <row r="571" spans="1:12" ht="63.75" hidden="1" outlineLevel="1">
      <c r="A571" s="25"/>
      <c r="B571" s="89"/>
      <c r="C571" s="20" t="s">
        <v>123</v>
      </c>
      <c r="D571" s="17"/>
      <c r="E571" s="27" t="s">
        <v>527</v>
      </c>
      <c r="F571" s="270">
        <f aca="true" t="shared" si="244" ref="F571:L571">F572</f>
        <v>11892.1</v>
      </c>
      <c r="G571" s="270">
        <f t="shared" si="244"/>
        <v>0</v>
      </c>
      <c r="H571" s="16">
        <f t="shared" si="244"/>
        <v>0</v>
      </c>
      <c r="I571" s="16">
        <f t="shared" si="244"/>
        <v>11892.1</v>
      </c>
      <c r="J571" s="16">
        <f t="shared" si="244"/>
        <v>0</v>
      </c>
      <c r="K571" s="16">
        <f t="shared" si="244"/>
        <v>0</v>
      </c>
      <c r="L571" s="16">
        <f t="shared" si="244"/>
        <v>11892.1</v>
      </c>
    </row>
    <row r="572" spans="1:12" ht="12.75" hidden="1" outlineLevel="1">
      <c r="A572" s="25"/>
      <c r="B572" s="89"/>
      <c r="C572" s="20"/>
      <c r="D572" s="17" t="s">
        <v>560</v>
      </c>
      <c r="E572" s="27" t="s">
        <v>561</v>
      </c>
      <c r="F572" s="270">
        <v>11892.1</v>
      </c>
      <c r="G572" s="270"/>
      <c r="H572" s="16"/>
      <c r="I572" s="16">
        <f>SUM(F572:H572)</f>
        <v>11892.1</v>
      </c>
      <c r="J572" s="16"/>
      <c r="K572" s="16"/>
      <c r="L572" s="16">
        <f>SUM(I572:K572)</f>
        <v>11892.1</v>
      </c>
    </row>
    <row r="573" spans="1:12" ht="25.5" hidden="1" outlineLevel="1">
      <c r="A573" s="25"/>
      <c r="B573" s="20" t="s">
        <v>117</v>
      </c>
      <c r="C573" s="20"/>
      <c r="D573" s="20"/>
      <c r="E573" s="110" t="s">
        <v>118</v>
      </c>
      <c r="F573" s="272">
        <f aca="true" t="shared" si="245" ref="F573:L573">F574+F580</f>
        <v>17288</v>
      </c>
      <c r="G573" s="272">
        <f t="shared" si="245"/>
        <v>0</v>
      </c>
      <c r="H573" s="21">
        <f t="shared" si="245"/>
        <v>0</v>
      </c>
      <c r="I573" s="272">
        <f t="shared" si="245"/>
        <v>17288</v>
      </c>
      <c r="J573" s="272">
        <f t="shared" si="245"/>
        <v>0</v>
      </c>
      <c r="K573" s="21">
        <f t="shared" si="245"/>
        <v>0</v>
      </c>
      <c r="L573" s="272">
        <f t="shared" si="245"/>
        <v>17288</v>
      </c>
    </row>
    <row r="574" spans="1:12" ht="38.25" hidden="1" outlineLevel="1">
      <c r="A574" s="25"/>
      <c r="B574" s="20" t="s">
        <v>119</v>
      </c>
      <c r="C574" s="20"/>
      <c r="D574" s="20"/>
      <c r="E574" s="110" t="s">
        <v>197</v>
      </c>
      <c r="F574" s="272">
        <f>F575</f>
        <v>17288</v>
      </c>
      <c r="G574" s="272">
        <f aca="true" t="shared" si="246" ref="G574:L578">G575</f>
        <v>0</v>
      </c>
      <c r="H574" s="21">
        <f t="shared" si="246"/>
        <v>0</v>
      </c>
      <c r="I574" s="272">
        <f t="shared" si="246"/>
        <v>17288</v>
      </c>
      <c r="J574" s="272">
        <f t="shared" si="246"/>
        <v>0</v>
      </c>
      <c r="K574" s="21">
        <f t="shared" si="246"/>
        <v>0</v>
      </c>
      <c r="L574" s="272">
        <f t="shared" si="246"/>
        <v>17288</v>
      </c>
    </row>
    <row r="575" spans="1:12" ht="38.25" hidden="1" outlineLevel="1">
      <c r="A575" s="25"/>
      <c r="B575" s="89"/>
      <c r="C575" s="20" t="s">
        <v>829</v>
      </c>
      <c r="D575" s="8"/>
      <c r="E575" s="28" t="s">
        <v>383</v>
      </c>
      <c r="F575" s="272">
        <f>F576</f>
        <v>17288</v>
      </c>
      <c r="G575" s="272">
        <f t="shared" si="246"/>
        <v>0</v>
      </c>
      <c r="H575" s="21">
        <f t="shared" si="246"/>
        <v>0</v>
      </c>
      <c r="I575" s="272">
        <f t="shared" si="246"/>
        <v>17288</v>
      </c>
      <c r="J575" s="272">
        <f t="shared" si="246"/>
        <v>0</v>
      </c>
      <c r="K575" s="21">
        <f t="shared" si="246"/>
        <v>0</v>
      </c>
      <c r="L575" s="272">
        <f t="shared" si="246"/>
        <v>17288</v>
      </c>
    </row>
    <row r="576" spans="1:12" ht="38.25" hidden="1" outlineLevel="1">
      <c r="A576" s="25"/>
      <c r="B576" s="89"/>
      <c r="C576" s="20" t="s">
        <v>831</v>
      </c>
      <c r="D576" s="8"/>
      <c r="E576" s="28" t="s">
        <v>384</v>
      </c>
      <c r="F576" s="272">
        <f>F577</f>
        <v>17288</v>
      </c>
      <c r="G576" s="272">
        <f t="shared" si="246"/>
        <v>0</v>
      </c>
      <c r="H576" s="21">
        <f t="shared" si="246"/>
        <v>0</v>
      </c>
      <c r="I576" s="272">
        <f t="shared" si="246"/>
        <v>17288</v>
      </c>
      <c r="J576" s="272">
        <f t="shared" si="246"/>
        <v>0</v>
      </c>
      <c r="K576" s="21">
        <f t="shared" si="246"/>
        <v>0</v>
      </c>
      <c r="L576" s="272">
        <f t="shared" si="246"/>
        <v>17288</v>
      </c>
    </row>
    <row r="577" spans="1:12" ht="51" hidden="1" outlineLevel="1">
      <c r="A577" s="25"/>
      <c r="B577" s="89"/>
      <c r="C577" s="20" t="s">
        <v>830</v>
      </c>
      <c r="D577" s="8"/>
      <c r="E577" s="28" t="s">
        <v>832</v>
      </c>
      <c r="F577" s="272">
        <f>F578</f>
        <v>17288</v>
      </c>
      <c r="G577" s="272">
        <f t="shared" si="246"/>
        <v>0</v>
      </c>
      <c r="H577" s="21">
        <f t="shared" si="246"/>
        <v>0</v>
      </c>
      <c r="I577" s="272">
        <f t="shared" si="246"/>
        <v>17288</v>
      </c>
      <c r="J577" s="272">
        <f t="shared" si="246"/>
        <v>0</v>
      </c>
      <c r="K577" s="21">
        <f t="shared" si="246"/>
        <v>0</v>
      </c>
      <c r="L577" s="272">
        <f t="shared" si="246"/>
        <v>17288</v>
      </c>
    </row>
    <row r="578" spans="1:12" ht="12.75" hidden="1" outlineLevel="1">
      <c r="A578" s="25"/>
      <c r="B578" s="89"/>
      <c r="C578" s="20" t="s">
        <v>58</v>
      </c>
      <c r="D578" s="8"/>
      <c r="E578" s="28" t="s">
        <v>386</v>
      </c>
      <c r="F578" s="270">
        <f>F579</f>
        <v>17288</v>
      </c>
      <c r="G578" s="270">
        <f t="shared" si="246"/>
        <v>0</v>
      </c>
      <c r="H578" s="16">
        <f t="shared" si="246"/>
        <v>0</v>
      </c>
      <c r="I578" s="270">
        <f t="shared" si="246"/>
        <v>17288</v>
      </c>
      <c r="J578" s="270">
        <f t="shared" si="246"/>
        <v>0</v>
      </c>
      <c r="K578" s="16">
        <f t="shared" si="246"/>
        <v>0</v>
      </c>
      <c r="L578" s="270">
        <f t="shared" si="246"/>
        <v>17288</v>
      </c>
    </row>
    <row r="579" spans="1:12" ht="12.75" hidden="1" outlineLevel="1">
      <c r="A579" s="25"/>
      <c r="B579" s="89"/>
      <c r="C579" s="20"/>
      <c r="D579" s="17" t="s">
        <v>387</v>
      </c>
      <c r="E579" s="27" t="s">
        <v>388</v>
      </c>
      <c r="F579" s="270">
        <v>17288</v>
      </c>
      <c r="G579" s="270"/>
      <c r="H579" s="16"/>
      <c r="I579" s="270">
        <f>SUM(F579:H579)</f>
        <v>17288</v>
      </c>
      <c r="J579" s="270"/>
      <c r="K579" s="16"/>
      <c r="L579" s="270">
        <f>SUM(I579:K579)</f>
        <v>17288</v>
      </c>
    </row>
    <row r="580" spans="1:12" ht="12.75" hidden="1" outlineLevel="1">
      <c r="A580" s="25"/>
      <c r="B580" s="8" t="s">
        <v>198</v>
      </c>
      <c r="C580" s="20"/>
      <c r="D580" s="17"/>
      <c r="E580" s="27" t="s">
        <v>199</v>
      </c>
      <c r="F580" s="270">
        <f>F581</f>
        <v>0</v>
      </c>
      <c r="G580" s="270">
        <f aca="true" t="shared" si="247" ref="G580:L581">G581</f>
        <v>0</v>
      </c>
      <c r="H580" s="16">
        <f t="shared" si="247"/>
        <v>0</v>
      </c>
      <c r="I580" s="270">
        <f t="shared" si="247"/>
        <v>0</v>
      </c>
      <c r="J580" s="270">
        <f t="shared" si="247"/>
        <v>0</v>
      </c>
      <c r="K580" s="16">
        <f t="shared" si="247"/>
        <v>0</v>
      </c>
      <c r="L580" s="270">
        <f t="shared" si="247"/>
        <v>0</v>
      </c>
    </row>
    <row r="581" spans="1:12" ht="25.5" hidden="1" outlineLevel="1">
      <c r="A581" s="25"/>
      <c r="B581" s="8"/>
      <c r="C581" s="20" t="s">
        <v>131</v>
      </c>
      <c r="D581" s="8"/>
      <c r="E581" s="110" t="s">
        <v>130</v>
      </c>
      <c r="F581" s="270">
        <f>F582</f>
        <v>0</v>
      </c>
      <c r="G581" s="270">
        <f t="shared" si="247"/>
        <v>0</v>
      </c>
      <c r="H581" s="16">
        <f t="shared" si="247"/>
        <v>0</v>
      </c>
      <c r="I581" s="270">
        <f t="shared" si="247"/>
        <v>0</v>
      </c>
      <c r="J581" s="270">
        <f t="shared" si="247"/>
        <v>0</v>
      </c>
      <c r="K581" s="16">
        <f t="shared" si="247"/>
        <v>0</v>
      </c>
      <c r="L581" s="270">
        <f t="shared" si="247"/>
        <v>0</v>
      </c>
    </row>
    <row r="582" spans="1:12" ht="25.5" hidden="1" outlineLevel="1">
      <c r="A582" s="25"/>
      <c r="B582" s="8"/>
      <c r="C582" s="20" t="s">
        <v>200</v>
      </c>
      <c r="D582" s="8"/>
      <c r="E582" s="110" t="s">
        <v>201</v>
      </c>
      <c r="F582" s="270"/>
      <c r="G582" s="270"/>
      <c r="H582" s="16"/>
      <c r="I582" s="270"/>
      <c r="J582" s="270"/>
      <c r="K582" s="16"/>
      <c r="L582" s="270"/>
    </row>
    <row r="583" spans="1:12" ht="12.75" hidden="1" outlineLevel="1">
      <c r="A583" s="25"/>
      <c r="B583" s="8"/>
      <c r="C583" s="20"/>
      <c r="D583" s="17" t="s">
        <v>387</v>
      </c>
      <c r="E583" s="27" t="s">
        <v>388</v>
      </c>
      <c r="F583" s="270"/>
      <c r="G583" s="270"/>
      <c r="H583" s="16"/>
      <c r="I583" s="270">
        <f>SUM(F583:H583)</f>
        <v>0</v>
      </c>
      <c r="J583" s="270"/>
      <c r="K583" s="16"/>
      <c r="L583" s="270">
        <f>SUM(I583:K583)</f>
        <v>0</v>
      </c>
    </row>
    <row r="584" spans="1:14" ht="25.5" hidden="1" outlineLevel="1">
      <c r="A584" s="22" t="s">
        <v>158</v>
      </c>
      <c r="B584" s="20"/>
      <c r="C584" s="12"/>
      <c r="D584" s="12"/>
      <c r="E584" s="109" t="s">
        <v>159</v>
      </c>
      <c r="F584" s="86">
        <f aca="true" t="shared" si="248" ref="F584:L584">F585</f>
        <v>1997</v>
      </c>
      <c r="G584" s="86">
        <f t="shared" si="248"/>
        <v>0</v>
      </c>
      <c r="H584" s="86">
        <f t="shared" si="248"/>
        <v>0</v>
      </c>
      <c r="I584" s="86">
        <f t="shared" si="248"/>
        <v>1997</v>
      </c>
      <c r="J584" s="86">
        <f t="shared" si="248"/>
        <v>0</v>
      </c>
      <c r="K584" s="86">
        <f t="shared" si="248"/>
        <v>0</v>
      </c>
      <c r="L584" s="86">
        <f t="shared" si="248"/>
        <v>1997</v>
      </c>
      <c r="M584" s="118" t="s">
        <v>468</v>
      </c>
      <c r="N584" s="118">
        <f>F590+F600</f>
        <v>1997</v>
      </c>
    </row>
    <row r="585" spans="1:14" ht="12.75" hidden="1" outlineLevel="1">
      <c r="A585" s="22"/>
      <c r="B585" s="7" t="s">
        <v>573</v>
      </c>
      <c r="C585" s="7"/>
      <c r="D585" s="20"/>
      <c r="E585" s="28" t="s">
        <v>574</v>
      </c>
      <c r="F585" s="21">
        <f aca="true" t="shared" si="249" ref="F585:L585">F586+F596</f>
        <v>1997</v>
      </c>
      <c r="G585" s="21">
        <f t="shared" si="249"/>
        <v>0</v>
      </c>
      <c r="H585" s="21">
        <f t="shared" si="249"/>
        <v>0</v>
      </c>
      <c r="I585" s="21">
        <f t="shared" si="249"/>
        <v>1997</v>
      </c>
      <c r="J585" s="21">
        <f t="shared" si="249"/>
        <v>0</v>
      </c>
      <c r="K585" s="21">
        <f t="shared" si="249"/>
        <v>0</v>
      </c>
      <c r="L585" s="21">
        <f t="shared" si="249"/>
        <v>1997</v>
      </c>
      <c r="M585" s="121" t="s">
        <v>346</v>
      </c>
      <c r="N585" s="121">
        <v>0</v>
      </c>
    </row>
    <row r="586" spans="1:12" ht="38.25" hidden="1" outlineLevel="1">
      <c r="A586" s="22"/>
      <c r="B586" s="20" t="s">
        <v>114</v>
      </c>
      <c r="C586" s="6"/>
      <c r="D586" s="7"/>
      <c r="E586" s="28" t="s">
        <v>115</v>
      </c>
      <c r="F586" s="21">
        <f>F587</f>
        <v>1946</v>
      </c>
      <c r="G586" s="21">
        <f aca="true" t="shared" si="250" ref="G586:L589">G587</f>
        <v>0</v>
      </c>
      <c r="H586" s="21">
        <f t="shared" si="250"/>
        <v>0</v>
      </c>
      <c r="I586" s="21">
        <f t="shared" si="250"/>
        <v>1946</v>
      </c>
      <c r="J586" s="21">
        <f t="shared" si="250"/>
        <v>0</v>
      </c>
      <c r="K586" s="21">
        <f t="shared" si="250"/>
        <v>0</v>
      </c>
      <c r="L586" s="21">
        <f t="shared" si="250"/>
        <v>1946</v>
      </c>
    </row>
    <row r="587" spans="1:16" s="11" customFormat="1" ht="25.5" hidden="1" outlineLevel="1">
      <c r="A587" s="8"/>
      <c r="B587" s="7"/>
      <c r="C587" s="20" t="s">
        <v>131</v>
      </c>
      <c r="D587" s="8"/>
      <c r="E587" s="110" t="s">
        <v>130</v>
      </c>
      <c r="F587" s="21">
        <f>F588</f>
        <v>1946</v>
      </c>
      <c r="G587" s="21">
        <f t="shared" si="250"/>
        <v>0</v>
      </c>
      <c r="H587" s="21">
        <f t="shared" si="250"/>
        <v>0</v>
      </c>
      <c r="I587" s="21">
        <f t="shared" si="250"/>
        <v>1946</v>
      </c>
      <c r="J587" s="21">
        <f t="shared" si="250"/>
        <v>0</v>
      </c>
      <c r="K587" s="21">
        <f t="shared" si="250"/>
        <v>0</v>
      </c>
      <c r="L587" s="21">
        <f t="shared" si="250"/>
        <v>1946</v>
      </c>
      <c r="M587" s="2"/>
      <c r="N587" s="2"/>
      <c r="O587" s="2"/>
      <c r="P587" s="2"/>
    </row>
    <row r="588" spans="1:16" s="11" customFormat="1" ht="25.5" hidden="1" outlineLevel="1">
      <c r="A588" s="8"/>
      <c r="B588" s="7"/>
      <c r="C588" s="20" t="s">
        <v>132</v>
      </c>
      <c r="D588" s="17"/>
      <c r="E588" s="27" t="s">
        <v>133</v>
      </c>
      <c r="F588" s="21">
        <f>F589</f>
        <v>1946</v>
      </c>
      <c r="G588" s="21">
        <f t="shared" si="250"/>
        <v>0</v>
      </c>
      <c r="H588" s="21">
        <f t="shared" si="250"/>
        <v>0</v>
      </c>
      <c r="I588" s="21">
        <f t="shared" si="250"/>
        <v>1946</v>
      </c>
      <c r="J588" s="21">
        <f t="shared" si="250"/>
        <v>0</v>
      </c>
      <c r="K588" s="21">
        <f t="shared" si="250"/>
        <v>0</v>
      </c>
      <c r="L588" s="21">
        <f t="shared" si="250"/>
        <v>1946</v>
      </c>
      <c r="M588" s="2"/>
      <c r="N588" s="2"/>
      <c r="O588" s="2"/>
      <c r="P588" s="2"/>
    </row>
    <row r="589" spans="1:12" ht="25.5" hidden="1" outlineLevel="1">
      <c r="A589" s="22"/>
      <c r="B589" s="20"/>
      <c r="C589" s="7" t="s">
        <v>518</v>
      </c>
      <c r="D589" s="7"/>
      <c r="E589" s="28" t="s">
        <v>534</v>
      </c>
      <c r="F589" s="21">
        <f>F590</f>
        <v>1946</v>
      </c>
      <c r="G589" s="21">
        <f t="shared" si="250"/>
        <v>0</v>
      </c>
      <c r="H589" s="21">
        <f t="shared" si="250"/>
        <v>0</v>
      </c>
      <c r="I589" s="21">
        <f t="shared" si="250"/>
        <v>1946</v>
      </c>
      <c r="J589" s="21">
        <f t="shared" si="250"/>
        <v>0</v>
      </c>
      <c r="K589" s="21">
        <f t="shared" si="250"/>
        <v>0</v>
      </c>
      <c r="L589" s="21">
        <f t="shared" si="250"/>
        <v>1946</v>
      </c>
    </row>
    <row r="590" spans="1:12" ht="12.75" hidden="1" outlineLevel="1">
      <c r="A590" s="22"/>
      <c r="B590" s="20"/>
      <c r="C590" s="7" t="s">
        <v>514</v>
      </c>
      <c r="D590" s="20"/>
      <c r="E590" s="28" t="s">
        <v>536</v>
      </c>
      <c r="F590" s="21">
        <f aca="true" t="shared" si="251" ref="F590:L590">SUM(F591:F592)</f>
        <v>1946</v>
      </c>
      <c r="G590" s="21">
        <f t="shared" si="251"/>
        <v>0</v>
      </c>
      <c r="H590" s="21">
        <f t="shared" si="251"/>
        <v>0</v>
      </c>
      <c r="I590" s="21">
        <f t="shared" si="251"/>
        <v>1946</v>
      </c>
      <c r="J590" s="21">
        <f t="shared" si="251"/>
        <v>0</v>
      </c>
      <c r="K590" s="21">
        <f t="shared" si="251"/>
        <v>0</v>
      </c>
      <c r="L590" s="21">
        <f t="shared" si="251"/>
        <v>1946</v>
      </c>
    </row>
    <row r="591" spans="1:12" ht="63.75" hidden="1" outlineLevel="1">
      <c r="A591" s="22"/>
      <c r="B591" s="20"/>
      <c r="C591" s="7"/>
      <c r="D591" s="17" t="s">
        <v>340</v>
      </c>
      <c r="E591" s="27" t="s">
        <v>341</v>
      </c>
      <c r="F591" s="16">
        <v>1874</v>
      </c>
      <c r="G591" s="16">
        <v>-148</v>
      </c>
      <c r="H591" s="16"/>
      <c r="I591" s="16">
        <f>SUM(F591:H591)</f>
        <v>1726</v>
      </c>
      <c r="J591" s="16"/>
      <c r="K591" s="16"/>
      <c r="L591" s="16">
        <f>SUM(I591:K591)</f>
        <v>1726</v>
      </c>
    </row>
    <row r="592" spans="1:12" ht="25.5" hidden="1" outlineLevel="1">
      <c r="A592" s="22"/>
      <c r="B592" s="20"/>
      <c r="C592" s="6"/>
      <c r="D592" s="17" t="s">
        <v>150</v>
      </c>
      <c r="E592" s="27" t="s">
        <v>151</v>
      </c>
      <c r="F592" s="16">
        <v>72</v>
      </c>
      <c r="G592" s="16">
        <v>148</v>
      </c>
      <c r="H592" s="16"/>
      <c r="I592" s="16">
        <f>SUM(F592:H592)</f>
        <v>220</v>
      </c>
      <c r="J592" s="16"/>
      <c r="K592" s="16"/>
      <c r="L592" s="16">
        <f>SUM(I592:K592)</f>
        <v>220</v>
      </c>
    </row>
    <row r="593" spans="1:12" ht="63.75" hidden="1" outlineLevel="1">
      <c r="A593" s="22"/>
      <c r="B593" s="20"/>
      <c r="C593" s="7" t="s">
        <v>334</v>
      </c>
      <c r="D593" s="17"/>
      <c r="E593" s="27" t="s">
        <v>353</v>
      </c>
      <c r="F593" s="270">
        <f aca="true" t="shared" si="252" ref="F593:L593">F594</f>
        <v>0</v>
      </c>
      <c r="G593" s="270">
        <f t="shared" si="252"/>
        <v>0</v>
      </c>
      <c r="H593" s="16">
        <f t="shared" si="252"/>
        <v>0</v>
      </c>
      <c r="I593" s="270">
        <f t="shared" si="252"/>
        <v>0</v>
      </c>
      <c r="J593" s="270">
        <f t="shared" si="252"/>
        <v>0</v>
      </c>
      <c r="K593" s="16">
        <f t="shared" si="252"/>
        <v>0</v>
      </c>
      <c r="L593" s="270">
        <f t="shared" si="252"/>
        <v>0</v>
      </c>
    </row>
    <row r="594" spans="1:12" ht="63.75" hidden="1" outlineLevel="1">
      <c r="A594" s="22"/>
      <c r="B594" s="20"/>
      <c r="C594" s="7"/>
      <c r="D594" s="17" t="s">
        <v>340</v>
      </c>
      <c r="E594" s="27" t="s">
        <v>341</v>
      </c>
      <c r="F594" s="270"/>
      <c r="G594" s="270"/>
      <c r="H594" s="16"/>
      <c r="I594" s="270">
        <f>SUM(F594:H594)</f>
        <v>0</v>
      </c>
      <c r="J594" s="270"/>
      <c r="K594" s="16"/>
      <c r="L594" s="270">
        <f>SUM(I594:K594)</f>
        <v>0</v>
      </c>
    </row>
    <row r="595" spans="1:12" ht="25.5" hidden="1" outlineLevel="1">
      <c r="A595" s="22"/>
      <c r="B595" s="20"/>
      <c r="C595" s="7"/>
      <c r="D595" s="17"/>
      <c r="E595" s="113" t="s">
        <v>391</v>
      </c>
      <c r="F595" s="270"/>
      <c r="G595" s="270"/>
      <c r="H595" s="16"/>
      <c r="I595" s="270">
        <f>SUM(F595:H595)</f>
        <v>0</v>
      </c>
      <c r="J595" s="270"/>
      <c r="K595" s="16"/>
      <c r="L595" s="270">
        <f>SUM(I595:K595)</f>
        <v>0</v>
      </c>
    </row>
    <row r="596" spans="1:12" ht="12.75" hidden="1" outlineLevel="1">
      <c r="A596" s="25"/>
      <c r="B596" s="7" t="s">
        <v>577</v>
      </c>
      <c r="C596" s="6"/>
      <c r="D596" s="7"/>
      <c r="E596" s="28" t="s">
        <v>578</v>
      </c>
      <c r="F596" s="272">
        <f>F597</f>
        <v>51</v>
      </c>
      <c r="G596" s="272">
        <f aca="true" t="shared" si="253" ref="G596:L600">G597</f>
        <v>0</v>
      </c>
      <c r="H596" s="21">
        <f t="shared" si="253"/>
        <v>0</v>
      </c>
      <c r="I596" s="272">
        <f t="shared" si="253"/>
        <v>51</v>
      </c>
      <c r="J596" s="272">
        <f t="shared" si="253"/>
        <v>0</v>
      </c>
      <c r="K596" s="21">
        <f t="shared" si="253"/>
        <v>0</v>
      </c>
      <c r="L596" s="272">
        <f t="shared" si="253"/>
        <v>51</v>
      </c>
    </row>
    <row r="597" spans="1:12" ht="38.25" hidden="1" outlineLevel="1">
      <c r="A597" s="25"/>
      <c r="B597" s="89"/>
      <c r="C597" s="20" t="s">
        <v>829</v>
      </c>
      <c r="D597" s="8"/>
      <c r="E597" s="28" t="s">
        <v>383</v>
      </c>
      <c r="F597" s="272">
        <f>F598</f>
        <v>51</v>
      </c>
      <c r="G597" s="272">
        <f t="shared" si="253"/>
        <v>0</v>
      </c>
      <c r="H597" s="21">
        <f t="shared" si="253"/>
        <v>0</v>
      </c>
      <c r="I597" s="272">
        <f t="shared" si="253"/>
        <v>51</v>
      </c>
      <c r="J597" s="272">
        <f t="shared" si="253"/>
        <v>0</v>
      </c>
      <c r="K597" s="21">
        <f t="shared" si="253"/>
        <v>0</v>
      </c>
      <c r="L597" s="272">
        <f t="shared" si="253"/>
        <v>51</v>
      </c>
    </row>
    <row r="598" spans="1:12" ht="63.75" hidden="1" outlineLevel="1">
      <c r="A598" s="25"/>
      <c r="B598" s="89"/>
      <c r="C598" s="20" t="s">
        <v>125</v>
      </c>
      <c r="D598" s="8"/>
      <c r="E598" s="28" t="s">
        <v>529</v>
      </c>
      <c r="F598" s="272">
        <f>F599</f>
        <v>51</v>
      </c>
      <c r="G598" s="272">
        <f t="shared" si="253"/>
        <v>0</v>
      </c>
      <c r="H598" s="21">
        <f t="shared" si="253"/>
        <v>0</v>
      </c>
      <c r="I598" s="272">
        <f t="shared" si="253"/>
        <v>51</v>
      </c>
      <c r="J598" s="272">
        <f t="shared" si="253"/>
        <v>0</v>
      </c>
      <c r="K598" s="21">
        <f t="shared" si="253"/>
        <v>0</v>
      </c>
      <c r="L598" s="272">
        <f t="shared" si="253"/>
        <v>51</v>
      </c>
    </row>
    <row r="599" spans="1:12" ht="51" hidden="1" outlineLevel="1">
      <c r="A599" s="25"/>
      <c r="B599" s="89"/>
      <c r="C599" s="20" t="s">
        <v>126</v>
      </c>
      <c r="D599" s="8"/>
      <c r="E599" s="27" t="s">
        <v>398</v>
      </c>
      <c r="F599" s="272">
        <f>F600</f>
        <v>51</v>
      </c>
      <c r="G599" s="272">
        <f t="shared" si="253"/>
        <v>0</v>
      </c>
      <c r="H599" s="21">
        <f t="shared" si="253"/>
        <v>0</v>
      </c>
      <c r="I599" s="272">
        <f t="shared" si="253"/>
        <v>51</v>
      </c>
      <c r="J599" s="272">
        <f t="shared" si="253"/>
        <v>0</v>
      </c>
      <c r="K599" s="21">
        <f t="shared" si="253"/>
        <v>0</v>
      </c>
      <c r="L599" s="272">
        <f t="shared" si="253"/>
        <v>51</v>
      </c>
    </row>
    <row r="600" spans="1:12" ht="25.5" hidden="1" outlineLevel="1">
      <c r="A600" s="25"/>
      <c r="B600" s="89"/>
      <c r="C600" s="20" t="s">
        <v>60</v>
      </c>
      <c r="D600" s="8"/>
      <c r="E600" s="28" t="s">
        <v>530</v>
      </c>
      <c r="F600" s="272">
        <f>F601</f>
        <v>51</v>
      </c>
      <c r="G600" s="272">
        <f t="shared" si="253"/>
        <v>0</v>
      </c>
      <c r="H600" s="21">
        <f t="shared" si="253"/>
        <v>0</v>
      </c>
      <c r="I600" s="272">
        <f t="shared" si="253"/>
        <v>51</v>
      </c>
      <c r="J600" s="272">
        <f t="shared" si="253"/>
        <v>0</v>
      </c>
      <c r="K600" s="21">
        <f t="shared" si="253"/>
        <v>0</v>
      </c>
      <c r="L600" s="272">
        <f t="shared" si="253"/>
        <v>51</v>
      </c>
    </row>
    <row r="601" spans="1:12" ht="25.5" hidden="1" outlineLevel="1">
      <c r="A601" s="25"/>
      <c r="B601" s="89"/>
      <c r="C601" s="20"/>
      <c r="D601" s="17" t="s">
        <v>150</v>
      </c>
      <c r="E601" s="27" t="s">
        <v>151</v>
      </c>
      <c r="F601" s="270">
        <v>51</v>
      </c>
      <c r="G601" s="270"/>
      <c r="H601" s="16"/>
      <c r="I601" s="270">
        <f>SUM(F601:H601)</f>
        <v>51</v>
      </c>
      <c r="J601" s="270"/>
      <c r="K601" s="16"/>
      <c r="L601" s="270">
        <f>SUM(I601:K601)</f>
        <v>51</v>
      </c>
    </row>
    <row r="602" spans="1:16" s="24" customFormat="1" ht="25.5" collapsed="1">
      <c r="A602" s="22" t="s">
        <v>160</v>
      </c>
      <c r="B602" s="91"/>
      <c r="C602" s="22"/>
      <c r="D602" s="18"/>
      <c r="E602" s="111" t="s">
        <v>161</v>
      </c>
      <c r="F602" s="86">
        <f aca="true" t="shared" si="254" ref="F602:L602">F617+F603</f>
        <v>15396.03</v>
      </c>
      <c r="G602" s="267">
        <f t="shared" si="254"/>
        <v>519.22659</v>
      </c>
      <c r="H602" s="86">
        <f t="shared" si="254"/>
        <v>0</v>
      </c>
      <c r="I602" s="267">
        <f t="shared" si="254"/>
        <v>15915.25659</v>
      </c>
      <c r="J602" s="267">
        <f t="shared" si="254"/>
        <v>562.99829</v>
      </c>
      <c r="K602" s="86">
        <f t="shared" si="254"/>
        <v>0</v>
      </c>
      <c r="L602" s="267">
        <f t="shared" si="254"/>
        <v>16478.25488</v>
      </c>
      <c r="M602" s="118" t="s">
        <v>468</v>
      </c>
      <c r="N602" s="118">
        <f>F607+F611+F622+F627+F632+F639+F648+F653+F659+F635</f>
        <v>15396.029999999999</v>
      </c>
      <c r="O602" s="120"/>
      <c r="P602" s="120"/>
    </row>
    <row r="603" spans="1:16" s="24" customFormat="1" ht="12.75" hidden="1" outlineLevel="1">
      <c r="A603" s="22"/>
      <c r="B603" s="20" t="s">
        <v>579</v>
      </c>
      <c r="C603" s="6"/>
      <c r="D603" s="7"/>
      <c r="E603" s="28" t="s">
        <v>580</v>
      </c>
      <c r="F603" s="21">
        <f>F604</f>
        <v>6652</v>
      </c>
      <c r="G603" s="272">
        <f aca="true" t="shared" si="255" ref="G603:L604">G604</f>
        <v>519.22659</v>
      </c>
      <c r="H603" s="21">
        <f t="shared" si="255"/>
        <v>0</v>
      </c>
      <c r="I603" s="272">
        <f t="shared" si="255"/>
        <v>7171.22659</v>
      </c>
      <c r="J603" s="272">
        <f t="shared" si="255"/>
        <v>0</v>
      </c>
      <c r="K603" s="21">
        <f t="shared" si="255"/>
        <v>0</v>
      </c>
      <c r="L603" s="272">
        <f t="shared" si="255"/>
        <v>7171.22659</v>
      </c>
      <c r="M603" s="121" t="s">
        <v>346</v>
      </c>
      <c r="N603" s="121">
        <v>0</v>
      </c>
      <c r="O603" s="120"/>
      <c r="P603" s="120"/>
    </row>
    <row r="604" spans="1:16" s="24" customFormat="1" ht="12.75" hidden="1" outlineLevel="1">
      <c r="A604" s="22"/>
      <c r="B604" s="7" t="s">
        <v>583</v>
      </c>
      <c r="C604" s="6"/>
      <c r="D604" s="7"/>
      <c r="E604" s="28" t="s">
        <v>584</v>
      </c>
      <c r="F604" s="21">
        <f>F605</f>
        <v>6652</v>
      </c>
      <c r="G604" s="272">
        <f t="shared" si="255"/>
        <v>519.22659</v>
      </c>
      <c r="H604" s="21">
        <f t="shared" si="255"/>
        <v>0</v>
      </c>
      <c r="I604" s="272">
        <f t="shared" si="255"/>
        <v>7171.22659</v>
      </c>
      <c r="J604" s="272">
        <f t="shared" si="255"/>
        <v>0</v>
      </c>
      <c r="K604" s="21">
        <f t="shared" si="255"/>
        <v>0</v>
      </c>
      <c r="L604" s="272">
        <f t="shared" si="255"/>
        <v>7171.22659</v>
      </c>
      <c r="M604" s="120"/>
      <c r="N604" s="120"/>
      <c r="O604" s="120"/>
      <c r="P604" s="120"/>
    </row>
    <row r="605" spans="1:16" s="24" customFormat="1" ht="25.5" hidden="1" outlineLevel="1">
      <c r="A605" s="22"/>
      <c r="B605" s="91"/>
      <c r="C605" s="7" t="s">
        <v>356</v>
      </c>
      <c r="D605" s="6"/>
      <c r="E605" s="28" t="s">
        <v>146</v>
      </c>
      <c r="F605" s="21">
        <f aca="true" t="shared" si="256" ref="F605:L605">F606+F613</f>
        <v>6652</v>
      </c>
      <c r="G605" s="272">
        <f t="shared" si="256"/>
        <v>519.22659</v>
      </c>
      <c r="H605" s="21">
        <f t="shared" si="256"/>
        <v>0</v>
      </c>
      <c r="I605" s="272">
        <f t="shared" si="256"/>
        <v>7171.22659</v>
      </c>
      <c r="J605" s="272">
        <f t="shared" si="256"/>
        <v>0</v>
      </c>
      <c r="K605" s="21">
        <f t="shared" si="256"/>
        <v>0</v>
      </c>
      <c r="L605" s="272">
        <f t="shared" si="256"/>
        <v>7171.22659</v>
      </c>
      <c r="M605" s="120"/>
      <c r="N605" s="120"/>
      <c r="O605" s="120"/>
      <c r="P605" s="120"/>
    </row>
    <row r="606" spans="1:16" s="24" customFormat="1" ht="12.75" hidden="1" outlineLevel="1">
      <c r="A606" s="22"/>
      <c r="B606" s="91"/>
      <c r="C606" s="7" t="s">
        <v>36</v>
      </c>
      <c r="D606" s="6"/>
      <c r="E606" s="28" t="s">
        <v>557</v>
      </c>
      <c r="F606" s="21">
        <f aca="true" t="shared" si="257" ref="F606:L606">F607+F610</f>
        <v>6652</v>
      </c>
      <c r="G606" s="272">
        <f t="shared" si="257"/>
        <v>0</v>
      </c>
      <c r="H606" s="21">
        <f t="shared" si="257"/>
        <v>0</v>
      </c>
      <c r="I606" s="272">
        <f t="shared" si="257"/>
        <v>6652</v>
      </c>
      <c r="J606" s="272">
        <f t="shared" si="257"/>
        <v>0</v>
      </c>
      <c r="K606" s="21">
        <f t="shared" si="257"/>
        <v>0</v>
      </c>
      <c r="L606" s="272">
        <f t="shared" si="257"/>
        <v>6652</v>
      </c>
      <c r="M606" s="120"/>
      <c r="N606" s="120"/>
      <c r="O606" s="120"/>
      <c r="P606" s="120"/>
    </row>
    <row r="607" spans="1:16" s="244" customFormat="1" ht="51" hidden="1" outlineLevel="1">
      <c r="A607" s="22"/>
      <c r="B607" s="91"/>
      <c r="C607" s="7" t="s">
        <v>37</v>
      </c>
      <c r="D607" s="6"/>
      <c r="E607" s="28" t="s">
        <v>618</v>
      </c>
      <c r="F607" s="21">
        <f>F608</f>
        <v>6620</v>
      </c>
      <c r="G607" s="272">
        <f aca="true" t="shared" si="258" ref="G607:L608">G608</f>
        <v>0</v>
      </c>
      <c r="H607" s="21">
        <f t="shared" si="258"/>
        <v>0</v>
      </c>
      <c r="I607" s="272">
        <f t="shared" si="258"/>
        <v>6620</v>
      </c>
      <c r="J607" s="272">
        <f t="shared" si="258"/>
        <v>0</v>
      </c>
      <c r="K607" s="21">
        <f t="shared" si="258"/>
        <v>0</v>
      </c>
      <c r="L607" s="272">
        <f t="shared" si="258"/>
        <v>6620</v>
      </c>
      <c r="M607" s="118"/>
      <c r="N607" s="118"/>
      <c r="O607" s="118"/>
      <c r="P607" s="118"/>
    </row>
    <row r="608" spans="1:16" s="244" customFormat="1" ht="38.25" hidden="1" outlineLevel="1">
      <c r="A608" s="22"/>
      <c r="B608" s="91"/>
      <c r="C608" s="7" t="s">
        <v>237</v>
      </c>
      <c r="D608" s="6"/>
      <c r="E608" s="28" t="s">
        <v>619</v>
      </c>
      <c r="F608" s="21">
        <f>F609</f>
        <v>6620</v>
      </c>
      <c r="G608" s="272">
        <f t="shared" si="258"/>
        <v>0</v>
      </c>
      <c r="H608" s="21">
        <f t="shared" si="258"/>
        <v>0</v>
      </c>
      <c r="I608" s="272">
        <f t="shared" si="258"/>
        <v>6620</v>
      </c>
      <c r="J608" s="272">
        <f t="shared" si="258"/>
        <v>0</v>
      </c>
      <c r="K608" s="21">
        <f t="shared" si="258"/>
        <v>0</v>
      </c>
      <c r="L608" s="272">
        <f t="shared" si="258"/>
        <v>6620</v>
      </c>
      <c r="M608" s="118"/>
      <c r="N608" s="118"/>
      <c r="O608" s="118"/>
      <c r="P608" s="118"/>
    </row>
    <row r="609" spans="1:16" s="244" customFormat="1" ht="25.5" hidden="1" outlineLevel="1">
      <c r="A609" s="22"/>
      <c r="B609" s="91"/>
      <c r="C609" s="7"/>
      <c r="D609" s="17" t="s">
        <v>148</v>
      </c>
      <c r="E609" s="27" t="s">
        <v>149</v>
      </c>
      <c r="F609" s="16">
        <f>5702.8-168.8+190+896</f>
        <v>6620</v>
      </c>
      <c r="G609" s="270"/>
      <c r="H609" s="16"/>
      <c r="I609" s="270">
        <f>SUM(F609:H609)</f>
        <v>6620</v>
      </c>
      <c r="J609" s="270"/>
      <c r="K609" s="16"/>
      <c r="L609" s="270">
        <f>SUM(I609:K609)</f>
        <v>6620</v>
      </c>
      <c r="M609" s="26"/>
      <c r="N609" s="118"/>
      <c r="O609" s="118"/>
      <c r="P609" s="118"/>
    </row>
    <row r="610" spans="1:16" s="24" customFormat="1" ht="25.5" hidden="1" outlineLevel="1">
      <c r="A610" s="22"/>
      <c r="B610" s="91"/>
      <c r="C610" s="7" t="s">
        <v>38</v>
      </c>
      <c r="D610" s="17"/>
      <c r="E610" s="27" t="s">
        <v>622</v>
      </c>
      <c r="F610" s="16">
        <f>F611</f>
        <v>32</v>
      </c>
      <c r="G610" s="270">
        <f aca="true" t="shared" si="259" ref="G610:L611">G611</f>
        <v>0</v>
      </c>
      <c r="H610" s="16">
        <f t="shared" si="259"/>
        <v>0</v>
      </c>
      <c r="I610" s="270">
        <f t="shared" si="259"/>
        <v>32</v>
      </c>
      <c r="J610" s="270">
        <f t="shared" si="259"/>
        <v>0</v>
      </c>
      <c r="K610" s="16">
        <f t="shared" si="259"/>
        <v>0</v>
      </c>
      <c r="L610" s="270">
        <f t="shared" si="259"/>
        <v>32</v>
      </c>
      <c r="M610" s="120"/>
      <c r="N610" s="120"/>
      <c r="O610" s="120"/>
      <c r="P610" s="120"/>
    </row>
    <row r="611" spans="1:16" s="24" customFormat="1" ht="51" hidden="1" outlineLevel="1">
      <c r="A611" s="22"/>
      <c r="B611" s="91"/>
      <c r="C611" s="7" t="s">
        <v>240</v>
      </c>
      <c r="D611" s="17"/>
      <c r="E611" s="28" t="s">
        <v>623</v>
      </c>
      <c r="F611" s="16">
        <f>F612</f>
        <v>32</v>
      </c>
      <c r="G611" s="270">
        <f t="shared" si="259"/>
        <v>0</v>
      </c>
      <c r="H611" s="16">
        <f t="shared" si="259"/>
        <v>0</v>
      </c>
      <c r="I611" s="270">
        <f t="shared" si="259"/>
        <v>32</v>
      </c>
      <c r="J611" s="270">
        <f t="shared" si="259"/>
        <v>0</v>
      </c>
      <c r="K611" s="16">
        <f t="shared" si="259"/>
        <v>0</v>
      </c>
      <c r="L611" s="270">
        <f t="shared" si="259"/>
        <v>32</v>
      </c>
      <c r="M611" s="120"/>
      <c r="N611" s="120"/>
      <c r="O611" s="120"/>
      <c r="P611" s="120"/>
    </row>
    <row r="612" spans="1:16" s="24" customFormat="1" ht="25.5" hidden="1" outlineLevel="1">
      <c r="A612" s="22"/>
      <c r="B612" s="91"/>
      <c r="C612" s="7"/>
      <c r="D612" s="17" t="s">
        <v>148</v>
      </c>
      <c r="E612" s="27" t="s">
        <v>149</v>
      </c>
      <c r="F612" s="16">
        <v>32</v>
      </c>
      <c r="G612" s="270"/>
      <c r="H612" s="16"/>
      <c r="I612" s="270">
        <f>SUM(F612:H612)</f>
        <v>32</v>
      </c>
      <c r="J612" s="270"/>
      <c r="K612" s="16"/>
      <c r="L612" s="270">
        <f>SUM(I612:K612)</f>
        <v>32</v>
      </c>
      <c r="M612" s="120"/>
      <c r="N612" s="120"/>
      <c r="O612" s="120"/>
      <c r="P612" s="120"/>
    </row>
    <row r="613" spans="1:16" s="24" customFormat="1" ht="25.5" hidden="1" outlineLevel="1">
      <c r="A613" s="22"/>
      <c r="B613" s="91"/>
      <c r="C613" s="7" t="s">
        <v>42</v>
      </c>
      <c r="D613" s="17"/>
      <c r="E613" s="170" t="s">
        <v>625</v>
      </c>
      <c r="F613" s="16">
        <f>F614</f>
        <v>0</v>
      </c>
      <c r="G613" s="270">
        <f aca="true" t="shared" si="260" ref="G613:L615">G614</f>
        <v>519.22659</v>
      </c>
      <c r="H613" s="16">
        <f t="shared" si="260"/>
        <v>0</v>
      </c>
      <c r="I613" s="270">
        <f t="shared" si="260"/>
        <v>519.22659</v>
      </c>
      <c r="J613" s="270">
        <f t="shared" si="260"/>
        <v>0</v>
      </c>
      <c r="K613" s="16">
        <f t="shared" si="260"/>
        <v>0</v>
      </c>
      <c r="L613" s="270">
        <f t="shared" si="260"/>
        <v>519.22659</v>
      </c>
      <c r="M613" s="120"/>
      <c r="N613" s="120"/>
      <c r="O613" s="120"/>
      <c r="P613" s="120"/>
    </row>
    <row r="614" spans="1:16" s="24" customFormat="1" ht="25.5" hidden="1" outlineLevel="1">
      <c r="A614" s="22"/>
      <c r="B614" s="91"/>
      <c r="C614" s="7" t="s">
        <v>43</v>
      </c>
      <c r="D614" s="17"/>
      <c r="E614" s="170" t="s">
        <v>626</v>
      </c>
      <c r="F614" s="16">
        <f>F615</f>
        <v>0</v>
      </c>
      <c r="G614" s="270">
        <f t="shared" si="260"/>
        <v>519.22659</v>
      </c>
      <c r="H614" s="16">
        <f t="shared" si="260"/>
        <v>0</v>
      </c>
      <c r="I614" s="270">
        <f t="shared" si="260"/>
        <v>519.22659</v>
      </c>
      <c r="J614" s="270">
        <f t="shared" si="260"/>
        <v>0</v>
      </c>
      <c r="K614" s="16">
        <f t="shared" si="260"/>
        <v>0</v>
      </c>
      <c r="L614" s="270">
        <f t="shared" si="260"/>
        <v>519.22659</v>
      </c>
      <c r="M614" s="120"/>
      <c r="N614" s="120"/>
      <c r="O614" s="120"/>
      <c r="P614" s="120"/>
    </row>
    <row r="615" spans="1:16" s="24" customFormat="1" ht="63.75" hidden="1" outlineLevel="1">
      <c r="A615" s="22"/>
      <c r="B615" s="91"/>
      <c r="C615" s="8" t="s">
        <v>157</v>
      </c>
      <c r="D615" s="17"/>
      <c r="E615" s="27" t="s">
        <v>328</v>
      </c>
      <c r="F615" s="16">
        <f>F616</f>
        <v>0</v>
      </c>
      <c r="G615" s="270">
        <f t="shared" si="260"/>
        <v>519.22659</v>
      </c>
      <c r="H615" s="16">
        <f t="shared" si="260"/>
        <v>0</v>
      </c>
      <c r="I615" s="270">
        <f t="shared" si="260"/>
        <v>519.22659</v>
      </c>
      <c r="J615" s="270">
        <f t="shared" si="260"/>
        <v>0</v>
      </c>
      <c r="K615" s="16">
        <f t="shared" si="260"/>
        <v>0</v>
      </c>
      <c r="L615" s="270">
        <f t="shared" si="260"/>
        <v>519.22659</v>
      </c>
      <c r="M615" s="120"/>
      <c r="N615" s="120"/>
      <c r="O615" s="120"/>
      <c r="P615" s="120"/>
    </row>
    <row r="616" spans="1:16" s="24" customFormat="1" ht="25.5" hidden="1" outlineLevel="1">
      <c r="A616" s="22"/>
      <c r="B616" s="91"/>
      <c r="C616" s="7"/>
      <c r="D616" s="17" t="s">
        <v>148</v>
      </c>
      <c r="E616" s="27" t="s">
        <v>149</v>
      </c>
      <c r="F616" s="16">
        <v>0</v>
      </c>
      <c r="G616" s="270">
        <v>519.22659</v>
      </c>
      <c r="H616" s="16"/>
      <c r="I616" s="270">
        <f>SUM(F616:H616)</f>
        <v>519.22659</v>
      </c>
      <c r="J616" s="270"/>
      <c r="K616" s="16"/>
      <c r="L616" s="270">
        <f>SUM(I616:K616)</f>
        <v>519.22659</v>
      </c>
      <c r="M616" s="120"/>
      <c r="N616" s="120"/>
      <c r="O616" s="120"/>
      <c r="P616" s="120"/>
    </row>
    <row r="617" spans="1:12" ht="12.75" collapsed="1">
      <c r="A617" s="20"/>
      <c r="B617" s="8" t="s">
        <v>110</v>
      </c>
      <c r="C617" s="20"/>
      <c r="D617" s="17"/>
      <c r="E617" s="110" t="s">
        <v>111</v>
      </c>
      <c r="F617" s="21">
        <f aca="true" t="shared" si="261" ref="F617:L617">F618+F655</f>
        <v>8744.03</v>
      </c>
      <c r="G617" s="272">
        <f t="shared" si="261"/>
        <v>0</v>
      </c>
      <c r="H617" s="21">
        <f t="shared" si="261"/>
        <v>0</v>
      </c>
      <c r="I617" s="21">
        <f t="shared" si="261"/>
        <v>8744.03</v>
      </c>
      <c r="J617" s="272">
        <f t="shared" si="261"/>
        <v>562.99829</v>
      </c>
      <c r="K617" s="21">
        <f t="shared" si="261"/>
        <v>0</v>
      </c>
      <c r="L617" s="272">
        <f t="shared" si="261"/>
        <v>9307.02829</v>
      </c>
    </row>
    <row r="618" spans="1:16" s="24" customFormat="1" ht="12.75">
      <c r="A618" s="22"/>
      <c r="B618" s="8" t="s">
        <v>112</v>
      </c>
      <c r="C618" s="22"/>
      <c r="D618" s="18"/>
      <c r="E618" s="28" t="s">
        <v>113</v>
      </c>
      <c r="F618" s="21">
        <f aca="true" t="shared" si="262" ref="F618:L618">F629+F645+F650+F619+F624</f>
        <v>7691.030000000001</v>
      </c>
      <c r="G618" s="272">
        <f t="shared" si="262"/>
        <v>0</v>
      </c>
      <c r="H618" s="21">
        <f t="shared" si="262"/>
        <v>0</v>
      </c>
      <c r="I618" s="21">
        <f t="shared" si="262"/>
        <v>7691.030000000001</v>
      </c>
      <c r="J618" s="272">
        <f t="shared" si="262"/>
        <v>562.99829</v>
      </c>
      <c r="K618" s="21">
        <f t="shared" si="262"/>
        <v>0</v>
      </c>
      <c r="L618" s="272">
        <f t="shared" si="262"/>
        <v>8254.02829</v>
      </c>
      <c r="M618" s="120"/>
      <c r="N618" s="120"/>
      <c r="O618" s="120"/>
      <c r="P618" s="120"/>
    </row>
    <row r="619" spans="1:16" s="24" customFormat="1" ht="25.5" hidden="1" outlineLevel="1">
      <c r="A619" s="22"/>
      <c r="B619" s="8"/>
      <c r="C619" s="7" t="s">
        <v>764</v>
      </c>
      <c r="D619" s="17"/>
      <c r="E619" s="27" t="s">
        <v>469</v>
      </c>
      <c r="F619" s="21">
        <f>F620</f>
        <v>3.6</v>
      </c>
      <c r="G619" s="272">
        <f aca="true" t="shared" si="263" ref="G619:L622">G620</f>
        <v>0</v>
      </c>
      <c r="H619" s="21">
        <f t="shared" si="263"/>
        <v>0</v>
      </c>
      <c r="I619" s="21">
        <f t="shared" si="263"/>
        <v>3.6</v>
      </c>
      <c r="J619" s="272">
        <f t="shared" si="263"/>
        <v>0</v>
      </c>
      <c r="K619" s="21">
        <f t="shared" si="263"/>
        <v>0</v>
      </c>
      <c r="L619" s="272">
        <f t="shared" si="263"/>
        <v>3.6</v>
      </c>
      <c r="M619" s="120"/>
      <c r="N619" s="120"/>
      <c r="O619" s="120"/>
      <c r="P619" s="120"/>
    </row>
    <row r="620" spans="1:16" s="24" customFormat="1" ht="12.75" hidden="1" outlineLevel="1">
      <c r="A620" s="22"/>
      <c r="B620" s="8"/>
      <c r="C620" s="7" t="s">
        <v>68</v>
      </c>
      <c r="D620" s="17"/>
      <c r="E620" s="27" t="s">
        <v>69</v>
      </c>
      <c r="F620" s="21">
        <f>F621</f>
        <v>3.6</v>
      </c>
      <c r="G620" s="272">
        <f t="shared" si="263"/>
        <v>0</v>
      </c>
      <c r="H620" s="21">
        <f t="shared" si="263"/>
        <v>0</v>
      </c>
      <c r="I620" s="21">
        <f t="shared" si="263"/>
        <v>3.6</v>
      </c>
      <c r="J620" s="272">
        <f t="shared" si="263"/>
        <v>0</v>
      </c>
      <c r="K620" s="21">
        <f t="shared" si="263"/>
        <v>0</v>
      </c>
      <c r="L620" s="272">
        <f t="shared" si="263"/>
        <v>3.6</v>
      </c>
      <c r="M620" s="120"/>
      <c r="N620" s="120"/>
      <c r="O620" s="120"/>
      <c r="P620" s="120"/>
    </row>
    <row r="621" spans="1:16" s="24" customFormat="1" ht="51" hidden="1" outlineLevel="1">
      <c r="A621" s="22"/>
      <c r="B621" s="8"/>
      <c r="C621" s="7" t="s">
        <v>70</v>
      </c>
      <c r="D621" s="17"/>
      <c r="E621" s="27" t="s">
        <v>71</v>
      </c>
      <c r="F621" s="21">
        <f>F622</f>
        <v>3.6</v>
      </c>
      <c r="G621" s="272">
        <f t="shared" si="263"/>
        <v>0</v>
      </c>
      <c r="H621" s="21">
        <f t="shared" si="263"/>
        <v>0</v>
      </c>
      <c r="I621" s="21">
        <f t="shared" si="263"/>
        <v>3.6</v>
      </c>
      <c r="J621" s="272">
        <f t="shared" si="263"/>
        <v>0</v>
      </c>
      <c r="K621" s="21">
        <f t="shared" si="263"/>
        <v>0</v>
      </c>
      <c r="L621" s="272">
        <f t="shared" si="263"/>
        <v>3.6</v>
      </c>
      <c r="M621" s="120"/>
      <c r="N621" s="120"/>
      <c r="O621" s="120"/>
      <c r="P621" s="120"/>
    </row>
    <row r="622" spans="1:16" s="24" customFormat="1" ht="25.5" hidden="1" outlineLevel="1">
      <c r="A622" s="22"/>
      <c r="B622" s="8"/>
      <c r="C622" s="7" t="s">
        <v>74</v>
      </c>
      <c r="D622" s="17"/>
      <c r="E622" s="27" t="s">
        <v>615</v>
      </c>
      <c r="F622" s="16">
        <f>F623</f>
        <v>3.6</v>
      </c>
      <c r="G622" s="270">
        <f t="shared" si="263"/>
        <v>0</v>
      </c>
      <c r="H622" s="16">
        <f t="shared" si="263"/>
        <v>0</v>
      </c>
      <c r="I622" s="16">
        <f t="shared" si="263"/>
        <v>3.6</v>
      </c>
      <c r="J622" s="270">
        <f t="shared" si="263"/>
        <v>0</v>
      </c>
      <c r="K622" s="16">
        <f t="shared" si="263"/>
        <v>0</v>
      </c>
      <c r="L622" s="270">
        <f t="shared" si="263"/>
        <v>3.6</v>
      </c>
      <c r="M622" s="120"/>
      <c r="N622" s="120"/>
      <c r="O622" s="120"/>
      <c r="P622" s="120"/>
    </row>
    <row r="623" spans="1:16" s="24" customFormat="1" ht="25.5" hidden="1" outlineLevel="1">
      <c r="A623" s="22"/>
      <c r="B623" s="8"/>
      <c r="C623" s="7"/>
      <c r="D623" s="17" t="s">
        <v>148</v>
      </c>
      <c r="E623" s="27" t="s">
        <v>149</v>
      </c>
      <c r="F623" s="16">
        <v>3.6</v>
      </c>
      <c r="G623" s="270"/>
      <c r="H623" s="16"/>
      <c r="I623" s="16">
        <f>SUM(F623:H623)</f>
        <v>3.6</v>
      </c>
      <c r="J623" s="270"/>
      <c r="K623" s="16"/>
      <c r="L623" s="270">
        <f>SUM(I623:K623)</f>
        <v>3.6</v>
      </c>
      <c r="M623" s="120"/>
      <c r="N623" s="120"/>
      <c r="O623" s="120"/>
      <c r="P623" s="120"/>
    </row>
    <row r="624" spans="1:16" s="24" customFormat="1" ht="25.5" hidden="1" outlineLevel="1">
      <c r="A624" s="22"/>
      <c r="B624" s="8"/>
      <c r="C624" s="7" t="s">
        <v>785</v>
      </c>
      <c r="D624" s="6"/>
      <c r="E624" s="28" t="s">
        <v>479</v>
      </c>
      <c r="F624" s="21">
        <f>F625</f>
        <v>45</v>
      </c>
      <c r="G624" s="272">
        <f aca="true" t="shared" si="264" ref="G624:L627">G625</f>
        <v>0</v>
      </c>
      <c r="H624" s="21">
        <f t="shared" si="264"/>
        <v>0</v>
      </c>
      <c r="I624" s="21">
        <f t="shared" si="264"/>
        <v>45</v>
      </c>
      <c r="J624" s="272">
        <f t="shared" si="264"/>
        <v>0</v>
      </c>
      <c r="K624" s="21">
        <f t="shared" si="264"/>
        <v>0</v>
      </c>
      <c r="L624" s="272">
        <f t="shared" si="264"/>
        <v>45</v>
      </c>
      <c r="M624" s="120"/>
      <c r="N624" s="120"/>
      <c r="O624" s="120"/>
      <c r="P624" s="120"/>
    </row>
    <row r="625" spans="1:16" s="24" customFormat="1" ht="25.5" hidden="1" outlineLevel="1">
      <c r="A625" s="22"/>
      <c r="B625" s="8"/>
      <c r="C625" s="7" t="s">
        <v>543</v>
      </c>
      <c r="D625" s="17"/>
      <c r="E625" s="27" t="s">
        <v>542</v>
      </c>
      <c r="F625" s="16">
        <f>F626</f>
        <v>45</v>
      </c>
      <c r="G625" s="270">
        <f t="shared" si="264"/>
        <v>0</v>
      </c>
      <c r="H625" s="16">
        <f t="shared" si="264"/>
        <v>0</v>
      </c>
      <c r="I625" s="16">
        <f t="shared" si="264"/>
        <v>45</v>
      </c>
      <c r="J625" s="270">
        <f t="shared" si="264"/>
        <v>0</v>
      </c>
      <c r="K625" s="16">
        <f t="shared" si="264"/>
        <v>0</v>
      </c>
      <c r="L625" s="270">
        <f t="shared" si="264"/>
        <v>45</v>
      </c>
      <c r="M625" s="120"/>
      <c r="N625" s="120"/>
      <c r="O625" s="120"/>
      <c r="P625" s="120"/>
    </row>
    <row r="626" spans="1:16" s="24" customFormat="1" ht="38.25" hidden="1" outlineLevel="1">
      <c r="A626" s="22"/>
      <c r="B626" s="8"/>
      <c r="C626" s="7" t="s">
        <v>544</v>
      </c>
      <c r="D626" s="17"/>
      <c r="E626" s="27" t="s">
        <v>280</v>
      </c>
      <c r="F626" s="16">
        <f>F627</f>
        <v>45</v>
      </c>
      <c r="G626" s="270">
        <f t="shared" si="264"/>
        <v>0</v>
      </c>
      <c r="H626" s="16">
        <f t="shared" si="264"/>
        <v>0</v>
      </c>
      <c r="I626" s="16">
        <f t="shared" si="264"/>
        <v>45</v>
      </c>
      <c r="J626" s="270">
        <f t="shared" si="264"/>
        <v>0</v>
      </c>
      <c r="K626" s="16">
        <f t="shared" si="264"/>
        <v>0</v>
      </c>
      <c r="L626" s="270">
        <f t="shared" si="264"/>
        <v>45</v>
      </c>
      <c r="M626" s="120"/>
      <c r="N626" s="120"/>
      <c r="O626" s="120"/>
      <c r="P626" s="120"/>
    </row>
    <row r="627" spans="1:16" s="24" customFormat="1" ht="38.25" hidden="1" outlineLevel="1">
      <c r="A627" s="22"/>
      <c r="B627" s="8"/>
      <c r="C627" s="7" t="s">
        <v>545</v>
      </c>
      <c r="D627" s="17"/>
      <c r="E627" s="27" t="s">
        <v>546</v>
      </c>
      <c r="F627" s="16">
        <f>F628</f>
        <v>45</v>
      </c>
      <c r="G627" s="270">
        <f t="shared" si="264"/>
        <v>0</v>
      </c>
      <c r="H627" s="16">
        <f t="shared" si="264"/>
        <v>0</v>
      </c>
      <c r="I627" s="16">
        <f t="shared" si="264"/>
        <v>45</v>
      </c>
      <c r="J627" s="270">
        <f t="shared" si="264"/>
        <v>0</v>
      </c>
      <c r="K627" s="16">
        <f t="shared" si="264"/>
        <v>0</v>
      </c>
      <c r="L627" s="270">
        <f t="shared" si="264"/>
        <v>45</v>
      </c>
      <c r="M627" s="120"/>
      <c r="N627" s="120"/>
      <c r="O627" s="120"/>
      <c r="P627" s="120"/>
    </row>
    <row r="628" spans="1:16" s="24" customFormat="1" ht="25.5" hidden="1" outlineLevel="1">
      <c r="A628" s="22"/>
      <c r="B628" s="8"/>
      <c r="C628" s="7"/>
      <c r="D628" s="17" t="s">
        <v>150</v>
      </c>
      <c r="E628" s="27" t="s">
        <v>151</v>
      </c>
      <c r="F628" s="16">
        <v>45</v>
      </c>
      <c r="G628" s="270"/>
      <c r="H628" s="16"/>
      <c r="I628" s="16">
        <f>SUM(F628:H628)</f>
        <v>45</v>
      </c>
      <c r="J628" s="270"/>
      <c r="K628" s="16"/>
      <c r="L628" s="270">
        <f>SUM(I628:K628)</f>
        <v>45</v>
      </c>
      <c r="M628" s="120"/>
      <c r="N628" s="120"/>
      <c r="O628" s="120"/>
      <c r="P628" s="120"/>
    </row>
    <row r="629" spans="1:12" ht="38.25" collapsed="1">
      <c r="A629" s="25"/>
      <c r="B629" s="89"/>
      <c r="C629" s="7" t="s">
        <v>228</v>
      </c>
      <c r="D629" s="6"/>
      <c r="E629" s="28" t="s">
        <v>284</v>
      </c>
      <c r="F629" s="21">
        <f>F630+F637</f>
        <v>5314.8</v>
      </c>
      <c r="G629" s="272">
        <f>G630+G637</f>
        <v>0</v>
      </c>
      <c r="H629" s="21">
        <f>H630+H637</f>
        <v>0</v>
      </c>
      <c r="I629" s="21">
        <f>I630+I637+I641</f>
        <v>5314.8</v>
      </c>
      <c r="J629" s="272">
        <f>J630+J637+J641</f>
        <v>562.99829</v>
      </c>
      <c r="K629" s="21">
        <f>K630+K637+K641</f>
        <v>0</v>
      </c>
      <c r="L629" s="272">
        <f>L630+L637+L641</f>
        <v>5877.798290000001</v>
      </c>
    </row>
    <row r="630" spans="1:12" ht="25.5" hidden="1" outlineLevel="1">
      <c r="A630" s="25"/>
      <c r="B630" s="89"/>
      <c r="C630" s="7" t="s">
        <v>229</v>
      </c>
      <c r="D630" s="6"/>
      <c r="E630" s="28" t="s">
        <v>286</v>
      </c>
      <c r="F630" s="21">
        <f aca="true" t="shared" si="265" ref="F630:L630">F631+F634</f>
        <v>492.8</v>
      </c>
      <c r="G630" s="272">
        <f t="shared" si="265"/>
        <v>0</v>
      </c>
      <c r="H630" s="21">
        <f t="shared" si="265"/>
        <v>0</v>
      </c>
      <c r="I630" s="272">
        <f t="shared" si="265"/>
        <v>492.8</v>
      </c>
      <c r="J630" s="272">
        <f t="shared" si="265"/>
        <v>0</v>
      </c>
      <c r="K630" s="21">
        <f t="shared" si="265"/>
        <v>0</v>
      </c>
      <c r="L630" s="272">
        <f t="shared" si="265"/>
        <v>492.8</v>
      </c>
    </row>
    <row r="631" spans="1:12" ht="25.5" hidden="1" outlineLevel="1">
      <c r="A631" s="25"/>
      <c r="B631" s="89"/>
      <c r="C631" s="7" t="s">
        <v>230</v>
      </c>
      <c r="D631" s="6"/>
      <c r="E631" s="28" t="s">
        <v>231</v>
      </c>
      <c r="F631" s="21">
        <f>F632</f>
        <v>324</v>
      </c>
      <c r="G631" s="272">
        <f aca="true" t="shared" si="266" ref="G631:L632">G632</f>
        <v>0</v>
      </c>
      <c r="H631" s="21">
        <f t="shared" si="266"/>
        <v>0</v>
      </c>
      <c r="I631" s="272">
        <f t="shared" si="266"/>
        <v>324</v>
      </c>
      <c r="J631" s="272">
        <f t="shared" si="266"/>
        <v>0</v>
      </c>
      <c r="K631" s="21">
        <f t="shared" si="266"/>
        <v>0</v>
      </c>
      <c r="L631" s="272">
        <f t="shared" si="266"/>
        <v>324</v>
      </c>
    </row>
    <row r="632" spans="1:16" s="31" customFormat="1" ht="25.5" hidden="1" outlineLevel="1">
      <c r="A632" s="25"/>
      <c r="B632" s="89"/>
      <c r="C632" s="7" t="s">
        <v>259</v>
      </c>
      <c r="D632" s="6"/>
      <c r="E632" s="28" t="s">
        <v>232</v>
      </c>
      <c r="F632" s="21">
        <f>F633</f>
        <v>324</v>
      </c>
      <c r="G632" s="272">
        <f t="shared" si="266"/>
        <v>0</v>
      </c>
      <c r="H632" s="21">
        <f t="shared" si="266"/>
        <v>0</v>
      </c>
      <c r="I632" s="272">
        <f t="shared" si="266"/>
        <v>324</v>
      </c>
      <c r="J632" s="272">
        <f t="shared" si="266"/>
        <v>0</v>
      </c>
      <c r="K632" s="21">
        <f t="shared" si="266"/>
        <v>0</v>
      </c>
      <c r="L632" s="272">
        <f t="shared" si="266"/>
        <v>324</v>
      </c>
      <c r="M632" s="108"/>
      <c r="N632" s="108"/>
      <c r="O632" s="108"/>
      <c r="P632" s="108"/>
    </row>
    <row r="633" spans="1:16" s="31" customFormat="1" ht="25.5" hidden="1" outlineLevel="1">
      <c r="A633" s="25"/>
      <c r="B633" s="89"/>
      <c r="C633" s="7"/>
      <c r="D633" s="17" t="s">
        <v>150</v>
      </c>
      <c r="E633" s="27" t="s">
        <v>151</v>
      </c>
      <c r="F633" s="16">
        <f>514-190</f>
        <v>324</v>
      </c>
      <c r="G633" s="270"/>
      <c r="H633" s="16"/>
      <c r="I633" s="270">
        <f>SUM(F633:H633)</f>
        <v>324</v>
      </c>
      <c r="J633" s="270"/>
      <c r="K633" s="16"/>
      <c r="L633" s="270">
        <f>SUM(I633:K633)</f>
        <v>324</v>
      </c>
      <c r="M633" s="108"/>
      <c r="N633" s="108"/>
      <c r="O633" s="108"/>
      <c r="P633" s="108"/>
    </row>
    <row r="634" spans="1:12" ht="25.5" hidden="1" outlineLevel="1">
      <c r="A634" s="25"/>
      <c r="B634" s="89"/>
      <c r="C634" s="7" t="s">
        <v>347</v>
      </c>
      <c r="D634" s="6"/>
      <c r="E634" s="28" t="s">
        <v>348</v>
      </c>
      <c r="F634" s="16">
        <f>F635</f>
        <v>168.8</v>
      </c>
      <c r="G634" s="270">
        <f aca="true" t="shared" si="267" ref="G634:L635">G635</f>
        <v>0</v>
      </c>
      <c r="H634" s="16">
        <f t="shared" si="267"/>
        <v>0</v>
      </c>
      <c r="I634" s="270">
        <f t="shared" si="267"/>
        <v>168.8</v>
      </c>
      <c r="J634" s="270">
        <f t="shared" si="267"/>
        <v>0</v>
      </c>
      <c r="K634" s="16">
        <f t="shared" si="267"/>
        <v>0</v>
      </c>
      <c r="L634" s="270">
        <f t="shared" si="267"/>
        <v>168.8</v>
      </c>
    </row>
    <row r="635" spans="1:12" ht="38.25" hidden="1" outlineLevel="1">
      <c r="A635" s="25"/>
      <c r="B635" s="89"/>
      <c r="C635" s="7" t="s">
        <v>349</v>
      </c>
      <c r="D635" s="28"/>
      <c r="E635" s="28" t="s">
        <v>350</v>
      </c>
      <c r="F635" s="16">
        <f>F636</f>
        <v>168.8</v>
      </c>
      <c r="G635" s="270">
        <f t="shared" si="267"/>
        <v>0</v>
      </c>
      <c r="H635" s="16">
        <f t="shared" si="267"/>
        <v>0</v>
      </c>
      <c r="I635" s="270">
        <f t="shared" si="267"/>
        <v>168.8</v>
      </c>
      <c r="J635" s="270">
        <f t="shared" si="267"/>
        <v>0</v>
      </c>
      <c r="K635" s="16">
        <f t="shared" si="267"/>
        <v>0</v>
      </c>
      <c r="L635" s="270">
        <f t="shared" si="267"/>
        <v>168.8</v>
      </c>
    </row>
    <row r="636" spans="1:12" ht="25.5" hidden="1" outlineLevel="1">
      <c r="A636" s="25"/>
      <c r="B636" s="89"/>
      <c r="C636" s="7"/>
      <c r="D636" s="17" t="s">
        <v>148</v>
      </c>
      <c r="E636" s="27" t="s">
        <v>149</v>
      </c>
      <c r="F636" s="16">
        <v>168.8</v>
      </c>
      <c r="G636" s="270"/>
      <c r="H636" s="16"/>
      <c r="I636" s="270">
        <f>SUM(F636:H636)</f>
        <v>168.8</v>
      </c>
      <c r="J636" s="270"/>
      <c r="K636" s="16"/>
      <c r="L636" s="270">
        <f>SUM(I636:K636)</f>
        <v>168.8</v>
      </c>
    </row>
    <row r="637" spans="1:12" ht="25.5" hidden="1" outlineLevel="1">
      <c r="A637" s="25"/>
      <c r="B637" s="89"/>
      <c r="C637" s="7" t="s">
        <v>233</v>
      </c>
      <c r="D637" s="6"/>
      <c r="E637" s="28" t="s">
        <v>235</v>
      </c>
      <c r="F637" s="16">
        <f>F638</f>
        <v>4822</v>
      </c>
      <c r="G637" s="270">
        <f aca="true" t="shared" si="268" ref="G637:L639">G638</f>
        <v>0</v>
      </c>
      <c r="H637" s="16">
        <f t="shared" si="268"/>
        <v>0</v>
      </c>
      <c r="I637" s="270">
        <f t="shared" si="268"/>
        <v>4822</v>
      </c>
      <c r="J637" s="270">
        <f t="shared" si="268"/>
        <v>0</v>
      </c>
      <c r="K637" s="16">
        <f t="shared" si="268"/>
        <v>0</v>
      </c>
      <c r="L637" s="270">
        <f t="shared" si="268"/>
        <v>4822</v>
      </c>
    </row>
    <row r="638" spans="1:12" ht="25.5" hidden="1" outlineLevel="1">
      <c r="A638" s="25"/>
      <c r="B638" s="89"/>
      <c r="C638" s="7" t="s">
        <v>234</v>
      </c>
      <c r="D638" s="6"/>
      <c r="E638" s="28" t="s">
        <v>134</v>
      </c>
      <c r="F638" s="16">
        <f>F639</f>
        <v>4822</v>
      </c>
      <c r="G638" s="270">
        <f t="shared" si="268"/>
        <v>0</v>
      </c>
      <c r="H638" s="16">
        <f t="shared" si="268"/>
        <v>0</v>
      </c>
      <c r="I638" s="270">
        <f t="shared" si="268"/>
        <v>4822</v>
      </c>
      <c r="J638" s="270">
        <f t="shared" si="268"/>
        <v>0</v>
      </c>
      <c r="K638" s="16">
        <f t="shared" si="268"/>
        <v>0</v>
      </c>
      <c r="L638" s="270">
        <f t="shared" si="268"/>
        <v>4822</v>
      </c>
    </row>
    <row r="639" spans="1:16" s="31" customFormat="1" ht="25.5" hidden="1" outlineLevel="1">
      <c r="A639" s="25"/>
      <c r="B639" s="89"/>
      <c r="C639" s="7" t="s">
        <v>260</v>
      </c>
      <c r="D639" s="6"/>
      <c r="E639" s="28" t="s">
        <v>566</v>
      </c>
      <c r="F639" s="16">
        <f>F640</f>
        <v>4822</v>
      </c>
      <c r="G639" s="270">
        <f t="shared" si="268"/>
        <v>0</v>
      </c>
      <c r="H639" s="16">
        <f t="shared" si="268"/>
        <v>0</v>
      </c>
      <c r="I639" s="270">
        <f t="shared" si="268"/>
        <v>4822</v>
      </c>
      <c r="J639" s="270">
        <f t="shared" si="268"/>
        <v>0</v>
      </c>
      <c r="K639" s="16">
        <f t="shared" si="268"/>
        <v>0</v>
      </c>
      <c r="L639" s="270">
        <f t="shared" si="268"/>
        <v>4822</v>
      </c>
      <c r="M639" s="108"/>
      <c r="N639" s="108"/>
      <c r="O639" s="108"/>
      <c r="P639" s="108"/>
    </row>
    <row r="640" spans="1:16" s="31" customFormat="1" ht="25.5" hidden="1" outlineLevel="1">
      <c r="A640" s="25"/>
      <c r="B640" s="89"/>
      <c r="C640" s="7"/>
      <c r="D640" s="17" t="s">
        <v>148</v>
      </c>
      <c r="E640" s="27" t="s">
        <v>149</v>
      </c>
      <c r="F640" s="16">
        <f>5718-896</f>
        <v>4822</v>
      </c>
      <c r="G640" s="270"/>
      <c r="H640" s="16"/>
      <c r="I640" s="270">
        <f>SUM(F640:H640)</f>
        <v>4822</v>
      </c>
      <c r="J640" s="270"/>
      <c r="K640" s="16"/>
      <c r="L640" s="270">
        <f>SUM(I640:K640)</f>
        <v>4822</v>
      </c>
      <c r="M640" s="108"/>
      <c r="N640" s="108"/>
      <c r="O640" s="108"/>
      <c r="P640" s="108"/>
    </row>
    <row r="641" spans="1:16" s="31" customFormat="1" ht="25.5" collapsed="1">
      <c r="A641" s="25"/>
      <c r="B641" s="89"/>
      <c r="C641" s="7" t="s">
        <v>627</v>
      </c>
      <c r="D641" s="17"/>
      <c r="E641" s="27" t="s">
        <v>628</v>
      </c>
      <c r="F641" s="16"/>
      <c r="G641" s="270"/>
      <c r="H641" s="16"/>
      <c r="I641" s="16">
        <f>I642</f>
        <v>0</v>
      </c>
      <c r="J641" s="270">
        <f aca="true" t="shared" si="269" ref="J641:L642">J642</f>
        <v>562.99829</v>
      </c>
      <c r="K641" s="16">
        <f t="shared" si="269"/>
        <v>0</v>
      </c>
      <c r="L641" s="270">
        <f t="shared" si="269"/>
        <v>562.99829</v>
      </c>
      <c r="M641" s="108"/>
      <c r="N641" s="108"/>
      <c r="O641" s="108"/>
      <c r="P641" s="108"/>
    </row>
    <row r="642" spans="1:16" s="31" customFormat="1" ht="38.25">
      <c r="A642" s="25"/>
      <c r="B642" s="89"/>
      <c r="C642" s="7" t="s">
        <v>629</v>
      </c>
      <c r="D642" s="17"/>
      <c r="E642" s="27" t="s">
        <v>630</v>
      </c>
      <c r="F642" s="16"/>
      <c r="G642" s="270"/>
      <c r="H642" s="16"/>
      <c r="I642" s="16">
        <f>I643</f>
        <v>0</v>
      </c>
      <c r="J642" s="270">
        <f t="shared" si="269"/>
        <v>562.99829</v>
      </c>
      <c r="K642" s="16">
        <f t="shared" si="269"/>
        <v>0</v>
      </c>
      <c r="L642" s="270">
        <f t="shared" si="269"/>
        <v>562.99829</v>
      </c>
      <c r="M642" s="108"/>
      <c r="N642" s="108"/>
      <c r="O642" s="108"/>
      <c r="P642" s="108"/>
    </row>
    <row r="643" spans="1:16" s="31" customFormat="1" ht="63.75">
      <c r="A643" s="25"/>
      <c r="B643" s="89"/>
      <c r="C643" s="7" t="s">
        <v>631</v>
      </c>
      <c r="D643" s="17"/>
      <c r="E643" s="27" t="s">
        <v>632</v>
      </c>
      <c r="F643" s="16"/>
      <c r="G643" s="270"/>
      <c r="H643" s="16"/>
      <c r="I643" s="16">
        <f>I644</f>
        <v>0</v>
      </c>
      <c r="J643" s="270">
        <f>J644</f>
        <v>562.99829</v>
      </c>
      <c r="K643" s="16">
        <f>K644</f>
        <v>0</v>
      </c>
      <c r="L643" s="270">
        <f>L644</f>
        <v>562.99829</v>
      </c>
      <c r="M643" s="108"/>
      <c r="N643" s="108"/>
      <c r="O643" s="108"/>
      <c r="P643" s="108"/>
    </row>
    <row r="644" spans="1:16" s="31" customFormat="1" ht="25.5">
      <c r="A644" s="25"/>
      <c r="B644" s="89"/>
      <c r="C644" s="7"/>
      <c r="D644" s="17" t="s">
        <v>148</v>
      </c>
      <c r="E644" s="27" t="s">
        <v>149</v>
      </c>
      <c r="F644" s="16"/>
      <c r="G644" s="270"/>
      <c r="H644" s="16"/>
      <c r="I644" s="16">
        <v>0</v>
      </c>
      <c r="J644" s="270">
        <v>562.99829</v>
      </c>
      <c r="K644" s="16"/>
      <c r="L644" s="270">
        <f>SUM(I644:K644)</f>
        <v>562.99829</v>
      </c>
      <c r="M644" s="108"/>
      <c r="N644" s="108"/>
      <c r="O644" s="108"/>
      <c r="P644" s="108"/>
    </row>
    <row r="645" spans="1:12" ht="38.25" hidden="1" outlineLevel="1">
      <c r="A645" s="25"/>
      <c r="B645" s="89"/>
      <c r="C645" s="7" t="s">
        <v>138</v>
      </c>
      <c r="D645" s="17"/>
      <c r="E645" s="27" t="s">
        <v>289</v>
      </c>
      <c r="F645" s="21">
        <f>F646</f>
        <v>58</v>
      </c>
      <c r="G645" s="272">
        <f aca="true" t="shared" si="270" ref="G645:L648">G646</f>
        <v>0</v>
      </c>
      <c r="H645" s="21">
        <f t="shared" si="270"/>
        <v>0</v>
      </c>
      <c r="I645" s="272">
        <f t="shared" si="270"/>
        <v>58</v>
      </c>
      <c r="J645" s="272">
        <f t="shared" si="270"/>
        <v>0</v>
      </c>
      <c r="K645" s="21">
        <f t="shared" si="270"/>
        <v>0</v>
      </c>
      <c r="L645" s="272">
        <f t="shared" si="270"/>
        <v>58</v>
      </c>
    </row>
    <row r="646" spans="1:12" ht="51" hidden="1" outlineLevel="1">
      <c r="A646" s="25"/>
      <c r="B646" s="89"/>
      <c r="C646" s="7" t="s">
        <v>493</v>
      </c>
      <c r="D646" s="17"/>
      <c r="E646" s="27" t="s">
        <v>300</v>
      </c>
      <c r="F646" s="21">
        <f>F647</f>
        <v>58</v>
      </c>
      <c r="G646" s="272">
        <f t="shared" si="270"/>
        <v>0</v>
      </c>
      <c r="H646" s="21">
        <f t="shared" si="270"/>
        <v>0</v>
      </c>
      <c r="I646" s="272">
        <f t="shared" si="270"/>
        <v>58</v>
      </c>
      <c r="J646" s="272">
        <f t="shared" si="270"/>
        <v>0</v>
      </c>
      <c r="K646" s="21">
        <f t="shared" si="270"/>
        <v>0</v>
      </c>
      <c r="L646" s="272">
        <f t="shared" si="270"/>
        <v>58</v>
      </c>
    </row>
    <row r="647" spans="1:12" ht="25.5" hidden="1" outlineLevel="1">
      <c r="A647" s="25"/>
      <c r="B647" s="89"/>
      <c r="C647" s="7" t="s">
        <v>494</v>
      </c>
      <c r="D647" s="17"/>
      <c r="E647" s="27" t="s">
        <v>16</v>
      </c>
      <c r="F647" s="21">
        <f>F648</f>
        <v>58</v>
      </c>
      <c r="G647" s="272">
        <f t="shared" si="270"/>
        <v>0</v>
      </c>
      <c r="H647" s="21">
        <f t="shared" si="270"/>
        <v>0</v>
      </c>
      <c r="I647" s="272">
        <f t="shared" si="270"/>
        <v>58</v>
      </c>
      <c r="J647" s="272">
        <f t="shared" si="270"/>
        <v>0</v>
      </c>
      <c r="K647" s="21">
        <f t="shared" si="270"/>
        <v>0</v>
      </c>
      <c r="L647" s="272">
        <f t="shared" si="270"/>
        <v>58</v>
      </c>
    </row>
    <row r="648" spans="1:12" ht="38.25" hidden="1" outlineLevel="1">
      <c r="A648" s="25"/>
      <c r="B648" s="89"/>
      <c r="C648" s="7" t="s">
        <v>267</v>
      </c>
      <c r="D648" s="17"/>
      <c r="E648" s="27" t="s">
        <v>17</v>
      </c>
      <c r="F648" s="21">
        <f>F649</f>
        <v>58</v>
      </c>
      <c r="G648" s="272">
        <f t="shared" si="270"/>
        <v>0</v>
      </c>
      <c r="H648" s="21">
        <f t="shared" si="270"/>
        <v>0</v>
      </c>
      <c r="I648" s="272">
        <f t="shared" si="270"/>
        <v>58</v>
      </c>
      <c r="J648" s="272">
        <f t="shared" si="270"/>
        <v>0</v>
      </c>
      <c r="K648" s="21">
        <f t="shared" si="270"/>
        <v>0</v>
      </c>
      <c r="L648" s="272">
        <f t="shared" si="270"/>
        <v>58</v>
      </c>
    </row>
    <row r="649" spans="1:12" ht="25.5" hidden="1" outlineLevel="1">
      <c r="A649" s="25"/>
      <c r="B649" s="89"/>
      <c r="C649" s="7"/>
      <c r="D649" s="17" t="s">
        <v>148</v>
      </c>
      <c r="E649" s="27" t="s">
        <v>149</v>
      </c>
      <c r="F649" s="16">
        <v>58</v>
      </c>
      <c r="G649" s="270"/>
      <c r="H649" s="16"/>
      <c r="I649" s="270">
        <f>SUM(F649:H649)</f>
        <v>58</v>
      </c>
      <c r="J649" s="270"/>
      <c r="K649" s="16"/>
      <c r="L649" s="270">
        <f>SUM(I649:K649)</f>
        <v>58</v>
      </c>
    </row>
    <row r="650" spans="1:12" ht="38.25" hidden="1" outlineLevel="1">
      <c r="A650" s="25"/>
      <c r="B650" s="89"/>
      <c r="C650" s="20" t="s">
        <v>829</v>
      </c>
      <c r="D650" s="8"/>
      <c r="E650" s="28" t="s">
        <v>383</v>
      </c>
      <c r="F650" s="16">
        <f>F651</f>
        <v>2269.63</v>
      </c>
      <c r="G650" s="270">
        <f aca="true" t="shared" si="271" ref="G650:L653">G651</f>
        <v>0</v>
      </c>
      <c r="H650" s="16">
        <f t="shared" si="271"/>
        <v>0</v>
      </c>
      <c r="I650" s="270">
        <f t="shared" si="271"/>
        <v>2269.63</v>
      </c>
      <c r="J650" s="270">
        <f t="shared" si="271"/>
        <v>0</v>
      </c>
      <c r="K650" s="16">
        <f t="shared" si="271"/>
        <v>0</v>
      </c>
      <c r="L650" s="270">
        <f t="shared" si="271"/>
        <v>2269.63</v>
      </c>
    </row>
    <row r="651" spans="1:12" ht="38.25" hidden="1" outlineLevel="1">
      <c r="A651" s="25"/>
      <c r="B651" s="89"/>
      <c r="C651" s="20" t="s">
        <v>831</v>
      </c>
      <c r="D651" s="8"/>
      <c r="E651" s="28" t="s">
        <v>384</v>
      </c>
      <c r="F651" s="16">
        <f>F652</f>
        <v>2269.63</v>
      </c>
      <c r="G651" s="270">
        <f t="shared" si="271"/>
        <v>0</v>
      </c>
      <c r="H651" s="16">
        <f t="shared" si="271"/>
        <v>0</v>
      </c>
      <c r="I651" s="270">
        <f t="shared" si="271"/>
        <v>2269.63</v>
      </c>
      <c r="J651" s="270">
        <f t="shared" si="271"/>
        <v>0</v>
      </c>
      <c r="K651" s="16">
        <f t="shared" si="271"/>
        <v>0</v>
      </c>
      <c r="L651" s="270">
        <f t="shared" si="271"/>
        <v>2269.63</v>
      </c>
    </row>
    <row r="652" spans="1:12" ht="51" hidden="1" outlineLevel="1">
      <c r="A652" s="25"/>
      <c r="B652" s="89"/>
      <c r="C652" s="20" t="s">
        <v>830</v>
      </c>
      <c r="D652" s="8"/>
      <c r="E652" s="28" t="s">
        <v>832</v>
      </c>
      <c r="F652" s="16">
        <f>F653</f>
        <v>2269.63</v>
      </c>
      <c r="G652" s="270">
        <f t="shared" si="271"/>
        <v>0</v>
      </c>
      <c r="H652" s="16">
        <f t="shared" si="271"/>
        <v>0</v>
      </c>
      <c r="I652" s="270">
        <f t="shared" si="271"/>
        <v>2269.63</v>
      </c>
      <c r="J652" s="270">
        <f t="shared" si="271"/>
        <v>0</v>
      </c>
      <c r="K652" s="16">
        <f t="shared" si="271"/>
        <v>0</v>
      </c>
      <c r="L652" s="270">
        <f t="shared" si="271"/>
        <v>2269.63</v>
      </c>
    </row>
    <row r="653" spans="1:12" ht="51" hidden="1" outlineLevel="1">
      <c r="A653" s="25"/>
      <c r="B653" s="89"/>
      <c r="C653" s="20" t="s">
        <v>57</v>
      </c>
      <c r="D653" s="8"/>
      <c r="E653" s="28" t="s">
        <v>385</v>
      </c>
      <c r="F653" s="16">
        <f>F654</f>
        <v>2269.63</v>
      </c>
      <c r="G653" s="270">
        <f t="shared" si="271"/>
        <v>0</v>
      </c>
      <c r="H653" s="16">
        <f t="shared" si="271"/>
        <v>0</v>
      </c>
      <c r="I653" s="270">
        <f t="shared" si="271"/>
        <v>2269.63</v>
      </c>
      <c r="J653" s="270">
        <f t="shared" si="271"/>
        <v>0</v>
      </c>
      <c r="K653" s="16">
        <f t="shared" si="271"/>
        <v>0</v>
      </c>
      <c r="L653" s="270">
        <f t="shared" si="271"/>
        <v>2269.63</v>
      </c>
    </row>
    <row r="654" spans="1:12" ht="25.5" hidden="1" outlineLevel="1">
      <c r="A654" s="25"/>
      <c r="B654" s="89"/>
      <c r="C654" s="7"/>
      <c r="D654" s="17" t="s">
        <v>148</v>
      </c>
      <c r="E654" s="27" t="s">
        <v>149</v>
      </c>
      <c r="F654" s="16">
        <v>2269.63</v>
      </c>
      <c r="G654" s="270"/>
      <c r="H654" s="16"/>
      <c r="I654" s="270">
        <f>SUM(F654:H654)</f>
        <v>2269.63</v>
      </c>
      <c r="J654" s="270"/>
      <c r="K654" s="16"/>
      <c r="L654" s="270">
        <f>SUM(I654:K654)</f>
        <v>2269.63</v>
      </c>
    </row>
    <row r="655" spans="1:12" ht="25.5" hidden="1" outlineLevel="1">
      <c r="A655" s="25"/>
      <c r="B655" s="8" t="s">
        <v>202</v>
      </c>
      <c r="C655" s="22"/>
      <c r="D655" s="18"/>
      <c r="E655" s="27" t="s">
        <v>203</v>
      </c>
      <c r="F655" s="21">
        <f>F656</f>
        <v>1053</v>
      </c>
      <c r="G655" s="272">
        <f aca="true" t="shared" si="272" ref="G655:L658">G656</f>
        <v>0</v>
      </c>
      <c r="H655" s="21">
        <f t="shared" si="272"/>
        <v>0</v>
      </c>
      <c r="I655" s="272">
        <f t="shared" si="272"/>
        <v>1053</v>
      </c>
      <c r="J655" s="272">
        <f t="shared" si="272"/>
        <v>0</v>
      </c>
      <c r="K655" s="21">
        <f t="shared" si="272"/>
        <v>0</v>
      </c>
      <c r="L655" s="272">
        <f t="shared" si="272"/>
        <v>1053</v>
      </c>
    </row>
    <row r="656" spans="1:12" ht="38.25" hidden="1" outlineLevel="1">
      <c r="A656" s="25"/>
      <c r="B656" s="8"/>
      <c r="C656" s="7" t="s">
        <v>228</v>
      </c>
      <c r="D656" s="6"/>
      <c r="E656" s="28" t="s">
        <v>284</v>
      </c>
      <c r="F656" s="21">
        <f>F657</f>
        <v>1053</v>
      </c>
      <c r="G656" s="272">
        <f t="shared" si="272"/>
        <v>0</v>
      </c>
      <c r="H656" s="21">
        <f t="shared" si="272"/>
        <v>0</v>
      </c>
      <c r="I656" s="272">
        <f t="shared" si="272"/>
        <v>1053</v>
      </c>
      <c r="J656" s="272">
        <f t="shared" si="272"/>
        <v>0</v>
      </c>
      <c r="K656" s="21">
        <f t="shared" si="272"/>
        <v>0</v>
      </c>
      <c r="L656" s="272">
        <f t="shared" si="272"/>
        <v>1053</v>
      </c>
    </row>
    <row r="657" spans="1:12" ht="38.25" hidden="1" outlineLevel="1">
      <c r="A657" s="25"/>
      <c r="B657" s="89"/>
      <c r="C657" s="7" t="s">
        <v>135</v>
      </c>
      <c r="D657" s="17"/>
      <c r="E657" s="27" t="s">
        <v>287</v>
      </c>
      <c r="F657" s="16">
        <f>F658</f>
        <v>1053</v>
      </c>
      <c r="G657" s="270">
        <f t="shared" si="272"/>
        <v>0</v>
      </c>
      <c r="H657" s="16">
        <f t="shared" si="272"/>
        <v>0</v>
      </c>
      <c r="I657" s="270">
        <f t="shared" si="272"/>
        <v>1053</v>
      </c>
      <c r="J657" s="270">
        <f t="shared" si="272"/>
        <v>0</v>
      </c>
      <c r="K657" s="16">
        <f t="shared" si="272"/>
        <v>0</v>
      </c>
      <c r="L657" s="270">
        <f t="shared" si="272"/>
        <v>1053</v>
      </c>
    </row>
    <row r="658" spans="1:12" ht="25.5" hidden="1" outlineLevel="1">
      <c r="A658" s="25"/>
      <c r="B658" s="89"/>
      <c r="C658" s="7" t="s">
        <v>136</v>
      </c>
      <c r="D658" s="17"/>
      <c r="E658" s="27" t="s">
        <v>137</v>
      </c>
      <c r="F658" s="16">
        <f>F659</f>
        <v>1053</v>
      </c>
      <c r="G658" s="270">
        <f t="shared" si="272"/>
        <v>0</v>
      </c>
      <c r="H658" s="16">
        <f t="shared" si="272"/>
        <v>0</v>
      </c>
      <c r="I658" s="270">
        <f t="shared" si="272"/>
        <v>1053</v>
      </c>
      <c r="J658" s="270">
        <f t="shared" si="272"/>
        <v>0</v>
      </c>
      <c r="K658" s="16">
        <f t="shared" si="272"/>
        <v>0</v>
      </c>
      <c r="L658" s="270">
        <f t="shared" si="272"/>
        <v>1053</v>
      </c>
    </row>
    <row r="659" spans="1:12" ht="38.25" hidden="1" outlineLevel="1">
      <c r="A659" s="25"/>
      <c r="B659" s="89"/>
      <c r="C659" s="7" t="s">
        <v>261</v>
      </c>
      <c r="D659" s="17"/>
      <c r="E659" s="27" t="s">
        <v>288</v>
      </c>
      <c r="F659" s="16">
        <f aca="true" t="shared" si="273" ref="F659:L659">SUM(F660:F661)</f>
        <v>1053</v>
      </c>
      <c r="G659" s="270">
        <f t="shared" si="273"/>
        <v>0</v>
      </c>
      <c r="H659" s="16">
        <f t="shared" si="273"/>
        <v>0</v>
      </c>
      <c r="I659" s="270">
        <f t="shared" si="273"/>
        <v>1053</v>
      </c>
      <c r="J659" s="270">
        <f t="shared" si="273"/>
        <v>0</v>
      </c>
      <c r="K659" s="16">
        <f t="shared" si="273"/>
        <v>0</v>
      </c>
      <c r="L659" s="270">
        <f t="shared" si="273"/>
        <v>1053</v>
      </c>
    </row>
    <row r="660" spans="1:14" ht="63.75" hidden="1" outlineLevel="1">
      <c r="A660" s="25"/>
      <c r="B660" s="89"/>
      <c r="C660" s="7"/>
      <c r="D660" s="17" t="s">
        <v>340</v>
      </c>
      <c r="E660" s="27" t="s">
        <v>341</v>
      </c>
      <c r="F660" s="16">
        <v>1017</v>
      </c>
      <c r="G660" s="270"/>
      <c r="H660" s="16"/>
      <c r="I660" s="270">
        <f>SUM(F660:H660)</f>
        <v>1017</v>
      </c>
      <c r="J660" s="270"/>
      <c r="K660" s="16"/>
      <c r="L660" s="270">
        <f>SUM(I660:K660)</f>
        <v>1017</v>
      </c>
      <c r="M660" s="118" t="s">
        <v>468</v>
      </c>
      <c r="N660" s="118">
        <f>N9+N28+N187+N474+N536+N584+N602</f>
        <v>182308.80000000002</v>
      </c>
    </row>
    <row r="661" spans="1:14" ht="25.5" hidden="1" outlineLevel="1">
      <c r="A661" s="25"/>
      <c r="B661" s="89"/>
      <c r="C661" s="7"/>
      <c r="D661" s="17" t="s">
        <v>150</v>
      </c>
      <c r="E661" s="27" t="s">
        <v>151</v>
      </c>
      <c r="F661" s="16">
        <v>36</v>
      </c>
      <c r="G661" s="270"/>
      <c r="H661" s="16"/>
      <c r="I661" s="270">
        <f>SUM(F661:H661)</f>
        <v>36</v>
      </c>
      <c r="J661" s="270"/>
      <c r="K661" s="16"/>
      <c r="L661" s="270">
        <f>SUM(I661:K661)</f>
        <v>36</v>
      </c>
      <c r="M661" s="121" t="s">
        <v>346</v>
      </c>
      <c r="N661" s="121">
        <f>N10+N29+N188+N475+N537+N585+N603</f>
        <v>262816.2</v>
      </c>
    </row>
    <row r="662" spans="1:16" s="24" customFormat="1" ht="12.75" collapsed="1">
      <c r="A662" s="92"/>
      <c r="B662" s="91"/>
      <c r="C662" s="23"/>
      <c r="D662" s="23"/>
      <c r="E662" s="84" t="s">
        <v>204</v>
      </c>
      <c r="F662" s="86">
        <f aca="true" t="shared" si="274" ref="F662:L662">F584+F536+F474+F187+F28+F9+F602</f>
        <v>445925.00000000006</v>
      </c>
      <c r="G662" s="267">
        <f t="shared" si="274"/>
        <v>736.1978699999997</v>
      </c>
      <c r="H662" s="86">
        <f t="shared" si="274"/>
        <v>0</v>
      </c>
      <c r="I662" s="267">
        <f t="shared" si="274"/>
        <v>446661.19787000003</v>
      </c>
      <c r="J662" s="267">
        <f t="shared" si="274"/>
        <v>2086.84756</v>
      </c>
      <c r="K662" s="86">
        <f t="shared" si="274"/>
        <v>0</v>
      </c>
      <c r="L662" s="267">
        <f t="shared" si="274"/>
        <v>448748.04543000006</v>
      </c>
      <c r="M662" s="131" t="s">
        <v>434</v>
      </c>
      <c r="N662" s="131">
        <f>SUM(N660:N661)</f>
        <v>445125</v>
      </c>
      <c r="O662" s="120"/>
      <c r="P662" s="120"/>
    </row>
    <row r="663" spans="1:16" s="24" customFormat="1" ht="12.75">
      <c r="A663" s="132" t="s">
        <v>205</v>
      </c>
      <c r="B663" s="133"/>
      <c r="C663" s="134"/>
      <c r="D663" s="135"/>
      <c r="E663" s="133"/>
      <c r="F663" s="136" t="e">
        <f>#REF!-'Пр. 2'!F662</f>
        <v>#REF!</v>
      </c>
      <c r="G663" s="136" t="e">
        <f>#REF!-'Пр. 2'!G662</f>
        <v>#REF!</v>
      </c>
      <c r="H663" s="136" t="e">
        <f>#REF!-'Пр. 2'!H662</f>
        <v>#REF!</v>
      </c>
      <c r="I663" s="136">
        <f>'Пр. 1'!G433-'Пр. 2'!I662</f>
        <v>0</v>
      </c>
      <c r="J663" s="136">
        <f>'Пр. 1'!H433-'Пр. 2'!J662</f>
        <v>0</v>
      </c>
      <c r="K663" s="136">
        <f>'Пр. 1'!I433-'Пр. 2'!K662</f>
        <v>0</v>
      </c>
      <c r="L663" s="136">
        <f>'Пр. 1'!J433-'Пр. 2'!L662</f>
        <v>0</v>
      </c>
      <c r="O663" s="120"/>
      <c r="P663" s="120"/>
    </row>
    <row r="664" spans="1:16" s="129" customFormat="1" ht="12.75">
      <c r="A664" s="125"/>
      <c r="B664" s="126"/>
      <c r="C664" s="127"/>
      <c r="D664" s="128"/>
      <c r="E664" s="126"/>
      <c r="O664" s="130"/>
      <c r="P664" s="130"/>
    </row>
    <row r="665" spans="1:16" s="24" customFormat="1" ht="12.75">
      <c r="A665" s="93"/>
      <c r="B665" s="94"/>
      <c r="C665" s="95"/>
      <c r="D665" s="96"/>
      <c r="E665" s="94"/>
      <c r="F665" s="97"/>
      <c r="G665" s="97"/>
      <c r="H665" s="97"/>
      <c r="I665" s="97"/>
      <c r="J665" s="97"/>
      <c r="K665" s="97"/>
      <c r="L665" s="97"/>
      <c r="M665" s="121"/>
      <c r="N665" s="121"/>
      <c r="O665" s="120"/>
      <c r="P665" s="120"/>
    </row>
    <row r="666" spans="1:16" s="24" customFormat="1" ht="12.75">
      <c r="A666" s="93"/>
      <c r="B666" s="94"/>
      <c r="C666" s="95"/>
      <c r="D666" s="96"/>
      <c r="E666" s="94"/>
      <c r="F666" s="97"/>
      <c r="G666" s="97"/>
      <c r="H666" s="97"/>
      <c r="I666" s="97"/>
      <c r="J666" s="97"/>
      <c r="K666" s="97"/>
      <c r="L666" s="97"/>
      <c r="M666" s="121"/>
      <c r="N666" s="121"/>
      <c r="O666" s="120"/>
      <c r="P666" s="120"/>
    </row>
    <row r="667" spans="1:16" s="24" customFormat="1" ht="12.75">
      <c r="A667" s="93"/>
      <c r="B667" s="94"/>
      <c r="C667" s="95"/>
      <c r="D667" s="96"/>
      <c r="E667" s="94"/>
      <c r="F667" s="97"/>
      <c r="G667" s="97"/>
      <c r="H667" s="97"/>
      <c r="I667" s="97"/>
      <c r="J667" s="97"/>
      <c r="K667" s="97"/>
      <c r="L667" s="97"/>
      <c r="M667" s="121"/>
      <c r="N667" s="121"/>
      <c r="O667" s="120"/>
      <c r="P667" s="120"/>
    </row>
    <row r="668" spans="1:12" s="106" customFormat="1" ht="12.75" hidden="1" outlineLevel="1">
      <c r="A668" s="139" t="s">
        <v>205</v>
      </c>
      <c r="B668" s="139"/>
      <c r="C668" s="140"/>
      <c r="D668" s="105"/>
      <c r="F668" s="141"/>
      <c r="G668" s="141"/>
      <c r="H668" s="141"/>
      <c r="I668" s="141"/>
      <c r="J668" s="141"/>
      <c r="K668" s="141"/>
      <c r="L668" s="141"/>
    </row>
    <row r="669" spans="1:12" s="106" customFormat="1" ht="12.75" hidden="1" outlineLevel="1">
      <c r="A669" s="139"/>
      <c r="B669" s="139" t="s">
        <v>206</v>
      </c>
      <c r="C669" s="140"/>
      <c r="D669" s="105">
        <v>100</v>
      </c>
      <c r="F669" s="106" t="e">
        <f>F16+F19+F21+F122+F126+F129+F132+F135+F156+F194+F205+F213+F220+F225+F230+F237+F524+F527+F543+F591+F241+F660+F284-#REF!</f>
        <v>#REF!</v>
      </c>
      <c r="G669" s="106" t="e">
        <f>G16+G19+G21+G122+G126+G129+G132+G135+G156+G194+G205+G213+G220+G225+G230+G237+G524+G527+G543+G591+G241+G660+G284-#REF!</f>
        <v>#REF!</v>
      </c>
      <c r="H669" s="106" t="e">
        <f>H16+H19+H21+H122+H126+H129+H132+H135+H156+H194+H205+H213+H220+H225+H230+H237+H524+H527+H543+H591+H241+H660+H284-#REF!</f>
        <v>#REF!</v>
      </c>
      <c r="I669" s="142">
        <f>I16+I19+I21+I122+I126+I129+I132+I135+I156+I194+I205+I213+I220+I225+I230+I237+I241+I284+I524+I527+I543+I591+I594+I660-'Пр. 1'!G436</f>
        <v>0</v>
      </c>
      <c r="J669" s="142">
        <f>J16+J19+J21+J122+J126+J129+J132+J135+J156+J194+J205+J213+J220+J225+J230+J237+J241+J284+J524+J527+J543+J591+J594+J660-'Пр. 1'!H436</f>
        <v>0</v>
      </c>
      <c r="K669" s="142">
        <f>K16+K19+K21+K122+K126+K129+K132+K135+K156+K194+K205+K213+K220+K225+K230+K237+K241+K284+K524+K527+K543+K591+K594+K660-'Пр. 1'!I436</f>
        <v>0</v>
      </c>
      <c r="L669" s="142">
        <f>L16+L19+L21+L122+L126+L129+L132+L135+L156+L194+L205+L213+L220+L225+L230+L237+L241+L284+L524+L527+L543+L591+L594+L660-'Пр. 1'!J436</f>
        <v>0</v>
      </c>
    </row>
    <row r="670" spans="1:12" s="106" customFormat="1" ht="12.75" hidden="1" outlineLevel="1">
      <c r="A670" s="139"/>
      <c r="B670" s="139"/>
      <c r="C670" s="140"/>
      <c r="D670" s="105">
        <v>200</v>
      </c>
      <c r="F670" s="106" t="e">
        <f>F17+F27+F39+F113+F123+F127+F130+F133+F136+F157+F162+F166+F200+F206+F208+F214+F216+F232+F238+F247+F253+F258+F269+F271+F280+F285+F289+F299+F303+F312+F325+F334+F336+F355+F357+F359+F361+#REF!+F363+F380+F383+F385+F402+F445+F519+F525+F528+F544+F592+F601+F628+F633+F661-#REF!</f>
        <v>#REF!</v>
      </c>
      <c r="G670" s="142" t="e">
        <f>G17+G27+G39+G113+G123+G127+G130+G133+G136+G157+G162+G166+G200+G206+G208+G214+G216+G232+G238+G247+G253+G258+G269+G271+G280+G285+G289+G299+G303+G312+G325+G334+G336+G355+G357+G359+G361+#REF!+G363+G380+G383+G385+G402+G445+G519+G525+G528+G544+G592+G601+G628+G633+G661-#REF!</f>
        <v>#REF!</v>
      </c>
      <c r="H670" s="106" t="e">
        <f>H17+H27+H39+H113+H123+H127+H130+H133+H136+H157+H162+H166+H200+H206+H208+H214+H216+H232+H238+H247+H253+H258+H269+H271+H280+H285+H289+H299+H303+H312+H325+H334+H336+H355+H357+H359+H361+#REF!+H363+H380+H383+H385+H402+H445+H519+H525+H528+H544+H592+H601+H628+H633+H661-#REF!</f>
        <v>#REF!</v>
      </c>
      <c r="I670" s="142">
        <f>I17+I27+I35+I39+I61+I113+I123+I127+I130+I133+I136+I151+I157+I162+I166+I200+I206+I208+I214+I216+I232+I238+I247+I253+I258+I269+I271+I280+I285+I289+I299+I303+I312+I325+I334+I336+I355+I357+I359+I361+I363+I366+I368+I380+I383+I385+I402+I445+I519+I525+I528+I544+I548+I550+I592+I601+I628+I633+I661-'Пр. 1'!G437</f>
        <v>0</v>
      </c>
      <c r="J670" s="142">
        <f>J17+J27+J35+J39+J61+J113+J123+J127+J130+J133+J136+J151+J157+J162+J166+J200+J206+J208+J214+J216+J232+J238+J247+J253+J258+J269+J271+J280+J285+J289+J299+J303+J312+J325+J334+J336+J355+J357+J359+J361+J363+J366+J368+J380+J383+J385+J402+J445+J519+J525+J528+J544+J548+J550+J592+J601+J628+J633+J661-'Пр. 1'!H437</f>
        <v>0</v>
      </c>
      <c r="K670" s="142">
        <f>K17+K27+K35+K39+K61+K113+K123+K127+K130+K133+K136+K151+K157+K162+K166+K200+K206+K208+K214+K216+K232+K238+K247+K253+K258+K269+K271+K280+K285+K289+K299+K303+K312+K325+K334+K336+K355+K357+K359+K361+K363+K366+K368+K380+K383+K385+K402+K445+K519+K525+K528+K544+K548+K550+K592+K601+K628+K633+K661-'Пр. 1'!I437</f>
        <v>0</v>
      </c>
      <c r="L670" s="142">
        <f>L17+L27+L35+L39+L61+L113+L123+L127+L130+L133+L136+L151+L157+L162+L166+L200+L206+L208+L214+L216+L232+L238+L247+L253+L258+L269+L271+L280+L285+L289+L299+L303+L312+L325+L334+L336+L355+L357+L359+L361+L363+L366+L368+L380+L383+L385+L402+L445+L519+L525+L528+L544+L548+L550+L592+L601+L628+L633+L661-'Пр. 1'!J437</f>
        <v>0</v>
      </c>
    </row>
    <row r="671" spans="1:12" s="106" customFormat="1" ht="12.75" hidden="1" outlineLevel="1">
      <c r="A671" s="139"/>
      <c r="B671" s="139"/>
      <c r="C671" s="140"/>
      <c r="D671" s="105">
        <v>300</v>
      </c>
      <c r="F671" s="141" t="e">
        <f>F40+F114+F173+F178+F186+F452+F460+F463+F465+F458-#REF!</f>
        <v>#REF!</v>
      </c>
      <c r="G671" s="141" t="e">
        <f>G40+G114+G173+G178+G186+G452+G460+G463+G465+G458-#REF!</f>
        <v>#REF!</v>
      </c>
      <c r="H671" s="141" t="e">
        <f>H40+H114+H173+H178+H186+H452+H460+H463+H465+H458-#REF!</f>
        <v>#REF!</v>
      </c>
      <c r="I671" s="142">
        <f>I40+I114+I173+I178+I186+I314+I452+I458+I460+I463+I465+I469+I471+I473-'Пр. 1'!G438</f>
        <v>0</v>
      </c>
      <c r="J671" s="142">
        <f>J40+J114+J173+J178+J186+J314+J452+J458+J460+J463+J465+J469+J471+J473-'Пр. 1'!H438</f>
        <v>0</v>
      </c>
      <c r="K671" s="142">
        <f>K40+K114+K173+K178+K186+K314+K452+K458+K460+K463+K465+K469+K471+K473-'Пр. 1'!I438</f>
        <v>0</v>
      </c>
      <c r="L671" s="142">
        <f>L40+L114+L173+L178+L186+L314+L452+L458+L460+L463+L465+L469+L471+L473-'Пр. 1'!J438</f>
        <v>0</v>
      </c>
    </row>
    <row r="672" spans="1:12" s="106" customFormat="1" ht="12.75" hidden="1" outlineLevel="1">
      <c r="A672" s="139"/>
      <c r="B672" s="139"/>
      <c r="C672" s="140"/>
      <c r="D672" s="105">
        <v>400</v>
      </c>
      <c r="F672" s="141" t="e">
        <f>F409-#REF!</f>
        <v>#REF!</v>
      </c>
      <c r="G672" s="141" t="e">
        <f>G409-#REF!</f>
        <v>#REF!</v>
      </c>
      <c r="H672" s="141" t="e">
        <f>H409-#REF!</f>
        <v>#REF!</v>
      </c>
      <c r="I672" s="142">
        <f>I316+I369+I409+I414+I421-'Пр. 1'!G439</f>
        <v>0</v>
      </c>
      <c r="J672" s="142">
        <f>J316+J369+J409+J414+J421-'Пр. 1'!H439</f>
        <v>0</v>
      </c>
      <c r="K672" s="142">
        <f>K316+K369+K409+K414+K421-'Пр. 1'!I439</f>
        <v>0</v>
      </c>
      <c r="L672" s="142">
        <f>L316+L369+L409+L414+L421-'Пр. 1'!J439</f>
        <v>0</v>
      </c>
    </row>
    <row r="673" spans="1:12" s="106" customFormat="1" ht="12.75" hidden="1" outlineLevel="1">
      <c r="A673" s="139"/>
      <c r="B673" s="139"/>
      <c r="C673" s="140"/>
      <c r="D673" s="105">
        <v>500</v>
      </c>
      <c r="F673" s="106" t="e">
        <f>F579-#REF!</f>
        <v>#REF!</v>
      </c>
      <c r="G673" s="106" t="e">
        <f>G579-#REF!</f>
        <v>#REF!</v>
      </c>
      <c r="H673" s="106" t="e">
        <f>H579-#REF!</f>
        <v>#REF!</v>
      </c>
      <c r="I673" s="142">
        <f>I579+I583-'Пр. 1'!G440</f>
        <v>0</v>
      </c>
      <c r="J673" s="142">
        <f>J579+J583-'Пр. 1'!H440</f>
        <v>0</v>
      </c>
      <c r="K673" s="142">
        <f>K579+K583-'Пр. 1'!I440</f>
        <v>0</v>
      </c>
      <c r="L673" s="142">
        <f>L579+L583-'Пр. 1'!J440</f>
        <v>0</v>
      </c>
    </row>
    <row r="674" spans="1:12" s="106" customFormat="1" ht="12.75" hidden="1" outlineLevel="1">
      <c r="A674" s="139"/>
      <c r="B674" s="139"/>
      <c r="C674" s="140"/>
      <c r="D674" s="105">
        <v>600</v>
      </c>
      <c r="F674" s="141" t="e">
        <f>F36+F41+F43+F46+F50+F55+F62+F65+F67+F69+F71+F74+F79+F81+F84+F88+F90+F95+F100+F105+F111+F115+F139+F141+F143+F145+F147+F174+F179+F181+F263+F265+F292+F305+F375+F433+F438+F481+F486+F488+F492+F496+F500+F504+F509+F513+F535+F609+F612+F616+F623+F636+F640+F649+F654-#REF!</f>
        <v>#REF!</v>
      </c>
      <c r="G674" s="141" t="e">
        <f>G36+G41+G43+G46+G50+G55+G62+G65+G67+G69+G71+G74+G79+G81+G84+G88+G90+G95+G100+G105+G111+G115+G139+G141+G143+G145+G147+G174+G179+G181+G263+G265+G292+G305+G375+G433+G438+G481+G486+G488+G492+G496+G500+G504+G509+G513+G535+G609+G612+G616+G623+G636+G640+G649+G654-#REF!</f>
        <v>#REF!</v>
      </c>
      <c r="H674" s="141" t="e">
        <f>H36+H41+H43+H46+H50+H55+H62+H65+H67+H69+H71+H74+H79+H81+H84+H88+H90+H95+H100+H105+H111+H115+H139+H141+H143+H145+H147+H174+H179+H181+H263+H265+H292+H305+H375+H433+H438+H481+H486+H488+H492+H496+H500+H504+H509+H513+H535+H609+H612+H616+H623+H636+H640+H649+H654-#REF!</f>
        <v>#REF!</v>
      </c>
      <c r="I674" s="142">
        <f>I36+I41+I43+I46+I50+I55+I62+I65+I67+I69+I71+I74+I79+I81+I84+I88+I90+I95+I100+I105+I111+I115+I139+I141+I143+I145+I147+I174+I179+I181+I263+I265+I292+I305+I375+I433+I438+I481+I486+I488+I492+I496+I500+I504+I509+I513+I535+I609+I612+I616+I623+I636+I640+I644+I649+I654-'Пр. 1'!G441</f>
        <v>0</v>
      </c>
      <c r="J674" s="142">
        <f>J36+J41+J43+J46+J50+J55+J62+J65+J67+J69+J71+J74+J79+J81+J84+J88+J90+J95+J100+J105+J111+J115+J139+J141+J143+J145+J147+J174+J179+J181+J263+J265+J292+J305+J375+J433+J438+J481+J486+J488+J492+J496+J500+J504+J509+J513+J535+J609+J612+J616+J623+J636+J640+J644+J649+J654-'Пр. 1'!H441</f>
        <v>0</v>
      </c>
      <c r="K674" s="142">
        <f>K36+K41+K43+K46+K50+K55+K62+K65+K67+K69+K71+K74+K79+K81+K84+K88+K90+K95+K100+K105+K111+K115+K139+K141+K143+K145+K147+K174+K179+K181+K263+K265+K292+K305+K375+K433+K438+K481+K486+K488+K492+K496+K500+K504+K509+K513+K535+K609+K612+K616+K623+K636+K640+K644+K649+K654-'Пр. 1'!I441</f>
        <v>0</v>
      </c>
      <c r="L674" s="142">
        <f>L36+L41+L43+L46+L50+L55+L62+L65+L67+L69+L71+L74+L79+L81+L84+L88+L90+L95+L100+L105+L111+L115+L139+L141+L143+L145+L147+L174+L179+L181+L263+L265+L292+L305+L375+L433+L438+L481+L486+L488+L492+L496+L500+L504+L509+L513+L535+L609+L612+L616+L623+L636+L640+L644+L649+L654-'Пр. 1'!J441</f>
        <v>0</v>
      </c>
    </row>
    <row r="675" spans="1:12" s="106" customFormat="1" ht="12.75" hidden="1" outlineLevel="1">
      <c r="A675" s="139"/>
      <c r="B675" s="139"/>
      <c r="C675" s="140"/>
      <c r="D675" s="105">
        <v>800</v>
      </c>
      <c r="F675" s="106" t="e">
        <f>F116+F124+F239+F276+F286+F330+F332+F338+F340+F342+F345+F347+F349+F389+F391+F393+F395+F397+F416+F427+F556+F561+F567+F570+F572-#REF!</f>
        <v>#REF!</v>
      </c>
      <c r="G675" s="106" t="e">
        <f>G116+G124+G239+G276+G286+G330+G332+G338+G340+G342+G345+G347+G349+G389+G391+G393+G395+G397+G416+G427+G556+G561+G567+G570+G572-#REF!</f>
        <v>#REF!</v>
      </c>
      <c r="H675" s="106" t="e">
        <f>H116+H124+H239+H276+H286+H330+H332+H338+H340+H342+H345+H347+H349+H389+H391+H393+H395+H397+H416+H427+H556+H561+H567+H570+H572-#REF!</f>
        <v>#REF!</v>
      </c>
      <c r="I675" s="142">
        <f>I37+I63+I116+I124+I239+I276+I286+I330+I332+I338+I340+I342+I345+I347+I349+I389+I391+I393+I395+I397+I416+I427+I556+I561+I567+I570+I572-'Пр. 1'!G442</f>
        <v>0</v>
      </c>
      <c r="J675" s="142">
        <f>J37+J63+J116+J124+J239+J276+J286+J330+J332+J338+J340+J342+J345+J347+J349+J389+J391+J393+J395+J397+J416+J427+J556+J561+J567+J570+J572-'Пр. 1'!H442</f>
        <v>0</v>
      </c>
      <c r="K675" s="142">
        <f>K37+K63+K116+K124+K239+K276+K286+K330+K332+K338+K340+K342+K345+K347+K349+K389+K391+K393+K395+K397+K416+K427+K556+K561+K567+K570+K572-'Пр. 1'!I442</f>
        <v>0</v>
      </c>
      <c r="L675" s="142">
        <f>L37+L63+L116+L124+L239+L276+L286+L330+L332+L338+L340+L342+L345+L347+L349+L389+L391+L393+L395+L397+L416+L427+L556+L561+L567+L570+L572-'Пр. 1'!J442</f>
        <v>0</v>
      </c>
    </row>
    <row r="676" spans="1:12" s="106" customFormat="1" ht="12.75" hidden="1" outlineLevel="1">
      <c r="A676" s="139"/>
      <c r="B676" s="139"/>
      <c r="C676" s="140"/>
      <c r="D676" s="105"/>
      <c r="F676" s="106" t="e">
        <f aca="true" t="shared" si="275" ref="F676:L676">SUBTOTAL(9,F669:F675)</f>
        <v>#REF!</v>
      </c>
      <c r="G676" s="142" t="e">
        <f t="shared" si="275"/>
        <v>#REF!</v>
      </c>
      <c r="H676" s="106" t="e">
        <f t="shared" si="275"/>
        <v>#REF!</v>
      </c>
      <c r="I676" s="106">
        <f t="shared" si="275"/>
        <v>0</v>
      </c>
      <c r="J676" s="142">
        <f t="shared" si="275"/>
        <v>0</v>
      </c>
      <c r="K676" s="106">
        <f t="shared" si="275"/>
        <v>0</v>
      </c>
      <c r="L676" s="106">
        <f t="shared" si="275"/>
        <v>0</v>
      </c>
    </row>
    <row r="677" spans="1:12" s="106" customFormat="1" ht="12.75" hidden="1" outlineLevel="1">
      <c r="A677" s="139"/>
      <c r="B677" s="139"/>
      <c r="C677" s="140"/>
      <c r="D677" s="105"/>
      <c r="G677" s="142"/>
      <c r="I677" s="142"/>
      <c r="J677" s="142"/>
      <c r="K677" s="142"/>
      <c r="L677" s="142"/>
    </row>
    <row r="678" spans="1:4" s="101" customFormat="1" ht="12.75" hidden="1" outlineLevel="1">
      <c r="A678" s="98"/>
      <c r="B678" s="98"/>
      <c r="C678" s="99"/>
      <c r="D678" s="100"/>
    </row>
    <row r="679" spans="1:14" s="106" customFormat="1" ht="12.75" hidden="1" outlineLevel="1">
      <c r="A679" s="139"/>
      <c r="B679" s="139" t="s">
        <v>207</v>
      </c>
      <c r="C679" s="143" t="s">
        <v>356</v>
      </c>
      <c r="D679" s="144"/>
      <c r="E679" s="124"/>
      <c r="F679" s="124">
        <f>SUBTOTAL(9,F680:F685)</f>
        <v>276024.60000000003</v>
      </c>
      <c r="G679" s="124">
        <f>SUBTOTAL(9,G680:G685)</f>
        <v>1954.47535</v>
      </c>
      <c r="H679" s="124">
        <f>SUBTOTAL(9,H680:H685)</f>
        <v>0</v>
      </c>
      <c r="I679" s="124">
        <f>SUBTOTAL(9,I680:I686)</f>
        <v>277979.07535</v>
      </c>
      <c r="J679" s="124">
        <f>SUBTOTAL(9,J680:J686)</f>
        <v>151.45</v>
      </c>
      <c r="K679" s="124">
        <f>SUBTOTAL(9,K680:K686)</f>
        <v>0</v>
      </c>
      <c r="L679" s="124">
        <f>SUBTOTAL(9,L680:L686)</f>
        <v>278130.52535</v>
      </c>
      <c r="M679" s="279">
        <f>SUBTOTAL(9,M680:M685)</f>
        <v>0</v>
      </c>
      <c r="N679" s="280"/>
    </row>
    <row r="680" spans="1:14" s="106" customFormat="1" ht="12.75" hidden="1" outlineLevel="1">
      <c r="A680" s="139"/>
      <c r="B680" s="139"/>
      <c r="C680" s="140" t="s">
        <v>357</v>
      </c>
      <c r="D680" s="105"/>
      <c r="F680" s="106">
        <f aca="true" t="shared" si="276" ref="F680:L680">F32+F184</f>
        <v>105926.8</v>
      </c>
      <c r="G680" s="106">
        <f t="shared" si="276"/>
        <v>0</v>
      </c>
      <c r="H680" s="106">
        <f t="shared" si="276"/>
        <v>0</v>
      </c>
      <c r="I680" s="142">
        <f>I32+I184</f>
        <v>105926.8</v>
      </c>
      <c r="J680" s="142">
        <f>J32+J184</f>
        <v>9.05</v>
      </c>
      <c r="K680" s="142">
        <f>K32+K184</f>
        <v>0</v>
      </c>
      <c r="L680" s="142">
        <f>L32+L184</f>
        <v>105935.84999999999</v>
      </c>
      <c r="M680" s="281">
        <f>L680-'Пр. 1'!J10</f>
        <v>0</v>
      </c>
      <c r="N680" s="280"/>
    </row>
    <row r="681" spans="1:14" s="106" customFormat="1" ht="12.75" hidden="1" outlineLevel="1">
      <c r="A681" s="139"/>
      <c r="B681" s="139"/>
      <c r="C681" s="140" t="s">
        <v>365</v>
      </c>
      <c r="D681" s="105"/>
      <c r="F681" s="106">
        <f aca="true" t="shared" si="277" ref="F681:L681">F58</f>
        <v>130573.40000000001</v>
      </c>
      <c r="G681" s="106">
        <f t="shared" si="277"/>
        <v>0</v>
      </c>
      <c r="H681" s="106">
        <f t="shared" si="277"/>
        <v>0</v>
      </c>
      <c r="I681" s="106">
        <f>I58</f>
        <v>130573.40000000001</v>
      </c>
      <c r="J681" s="106">
        <f>J58</f>
        <v>2.5</v>
      </c>
      <c r="K681" s="106">
        <f>K58</f>
        <v>0</v>
      </c>
      <c r="L681" s="106">
        <f>L58</f>
        <v>130575.90000000001</v>
      </c>
      <c r="M681" s="280">
        <f>L681-'Пр. 1'!J27</f>
        <v>0</v>
      </c>
      <c r="N681" s="280"/>
    </row>
    <row r="682" spans="1:14" s="106" customFormat="1" ht="12.75" hidden="1" outlineLevel="1">
      <c r="A682" s="139"/>
      <c r="B682" s="139"/>
      <c r="C682" s="140" t="s">
        <v>36</v>
      </c>
      <c r="D682" s="105"/>
      <c r="F682" s="106">
        <f aca="true" t="shared" si="278" ref="F682:L682">F76+F606</f>
        <v>22219.1</v>
      </c>
      <c r="G682" s="106">
        <f t="shared" si="278"/>
        <v>0</v>
      </c>
      <c r="H682" s="106">
        <f t="shared" si="278"/>
        <v>0</v>
      </c>
      <c r="I682" s="142">
        <f>I76+I606</f>
        <v>22219.1</v>
      </c>
      <c r="J682" s="142">
        <f>J76+J606</f>
        <v>0</v>
      </c>
      <c r="K682" s="142">
        <f>K76+K606</f>
        <v>0</v>
      </c>
      <c r="L682" s="142">
        <f>L76+L606</f>
        <v>22219.1</v>
      </c>
      <c r="M682" s="281">
        <f>L682-'Пр. 1'!J45</f>
        <v>0</v>
      </c>
      <c r="N682" s="280"/>
    </row>
    <row r="683" spans="1:14" s="106" customFormat="1" ht="12.75" hidden="1" outlineLevel="1">
      <c r="A683" s="139"/>
      <c r="B683" s="139"/>
      <c r="C683" s="140" t="s">
        <v>39</v>
      </c>
      <c r="D683" s="105"/>
      <c r="F683" s="106">
        <f aca="true" t="shared" si="279" ref="F683:L683">F108</f>
        <v>3342</v>
      </c>
      <c r="G683" s="106">
        <f t="shared" si="279"/>
        <v>0</v>
      </c>
      <c r="H683" s="106">
        <f t="shared" si="279"/>
        <v>0</v>
      </c>
      <c r="I683" s="142">
        <f>I108</f>
        <v>3342</v>
      </c>
      <c r="J683" s="142">
        <f>J108</f>
        <v>0</v>
      </c>
      <c r="K683" s="142">
        <f>K108</f>
        <v>0</v>
      </c>
      <c r="L683" s="142">
        <f>L108</f>
        <v>3342</v>
      </c>
      <c r="M683" s="281">
        <f>L683-'Пр. 1'!J56</f>
        <v>0</v>
      </c>
      <c r="N683" s="280"/>
    </row>
    <row r="684" spans="1:14" s="106" customFormat="1" ht="12.75" hidden="1" outlineLevel="1">
      <c r="A684" s="139"/>
      <c r="B684" s="139"/>
      <c r="C684" s="140" t="s">
        <v>42</v>
      </c>
      <c r="D684" s="105"/>
      <c r="F684" s="106">
        <f aca="true" t="shared" si="280" ref="F684:L684">F47+F85+F613</f>
        <v>800</v>
      </c>
      <c r="G684" s="106">
        <f t="shared" si="280"/>
        <v>1954.47535</v>
      </c>
      <c r="H684" s="106">
        <f t="shared" si="280"/>
        <v>0</v>
      </c>
      <c r="I684" s="142">
        <f>I47+I85+I613</f>
        <v>2754.4753500000006</v>
      </c>
      <c r="J684" s="142">
        <f>J47+J85+J613</f>
        <v>0</v>
      </c>
      <c r="K684" s="142">
        <f>K47+K85+K613</f>
        <v>0</v>
      </c>
      <c r="L684" s="142">
        <f>L47+L85+L613</f>
        <v>2754.4753500000006</v>
      </c>
      <c r="M684" s="281">
        <f>L684-'Пр. 1'!J65</f>
        <v>0</v>
      </c>
      <c r="N684" s="280"/>
    </row>
    <row r="685" spans="1:14" s="106" customFormat="1" ht="12.75" hidden="1" outlineLevel="1">
      <c r="A685" s="139"/>
      <c r="B685" s="139"/>
      <c r="C685" s="140" t="s">
        <v>44</v>
      </c>
      <c r="D685" s="105"/>
      <c r="F685" s="106">
        <f aca="true" t="shared" si="281" ref="F685:L685">F119</f>
        <v>13163.300000000001</v>
      </c>
      <c r="G685" s="106">
        <f t="shared" si="281"/>
        <v>0</v>
      </c>
      <c r="H685" s="106">
        <f t="shared" si="281"/>
        <v>0</v>
      </c>
      <c r="I685" s="106">
        <f>I119</f>
        <v>13163.300000000001</v>
      </c>
      <c r="J685" s="106">
        <f>J119</f>
        <v>90.6</v>
      </c>
      <c r="K685" s="106">
        <f>K119</f>
        <v>0</v>
      </c>
      <c r="L685" s="106">
        <f>L119</f>
        <v>13253.900000000001</v>
      </c>
      <c r="M685" s="280">
        <f>L685-'Пр. 1'!J71</f>
        <v>0</v>
      </c>
      <c r="N685" s="280"/>
    </row>
    <row r="686" spans="1:14" s="106" customFormat="1" ht="12.75" hidden="1" outlineLevel="1">
      <c r="A686" s="139"/>
      <c r="B686" s="139"/>
      <c r="C686" s="140" t="s">
        <v>367</v>
      </c>
      <c r="D686" s="105"/>
      <c r="I686" s="106">
        <f>I148</f>
        <v>0</v>
      </c>
      <c r="J686" s="106">
        <f>J148</f>
        <v>49.3</v>
      </c>
      <c r="K686" s="106">
        <f>K148</f>
        <v>0</v>
      </c>
      <c r="L686" s="106">
        <f>L148</f>
        <v>49.3</v>
      </c>
      <c r="M686" s="280">
        <f>L686-'Пр. 1'!J92</f>
        <v>0</v>
      </c>
      <c r="N686" s="280"/>
    </row>
    <row r="687" spans="1:14" s="124" customFormat="1" ht="12.75" hidden="1" outlineLevel="1">
      <c r="A687" s="145"/>
      <c r="B687" s="145"/>
      <c r="C687" s="143" t="s">
        <v>764</v>
      </c>
      <c r="D687" s="144"/>
      <c r="F687" s="124">
        <f aca="true" t="shared" si="282" ref="F687:M687">SUBTOTAL(9,F688:F690)</f>
        <v>14290.9</v>
      </c>
      <c r="G687" s="124">
        <f t="shared" si="282"/>
        <v>0</v>
      </c>
      <c r="H687" s="124">
        <f t="shared" si="282"/>
        <v>0</v>
      </c>
      <c r="I687" s="124">
        <f>SUBTOTAL(9,I688:I690)</f>
        <v>14290.9</v>
      </c>
      <c r="J687" s="124">
        <f>SUBTOTAL(9,J688:J690)</f>
        <v>0</v>
      </c>
      <c r="K687" s="124">
        <f>SUBTOTAL(9,K688:K690)</f>
        <v>0</v>
      </c>
      <c r="L687" s="124">
        <f>SUBTOTAL(9,L688:L690)</f>
        <v>14290.9</v>
      </c>
      <c r="M687" s="279">
        <f t="shared" si="282"/>
        <v>0</v>
      </c>
      <c r="N687" s="279"/>
    </row>
    <row r="688" spans="1:14" s="106" customFormat="1" ht="12.75" hidden="1" outlineLevel="1">
      <c r="A688" s="139"/>
      <c r="B688" s="139"/>
      <c r="C688" s="140" t="s">
        <v>765</v>
      </c>
      <c r="D688" s="105"/>
      <c r="F688" s="106">
        <f aca="true" t="shared" si="283" ref="F688:L688">F153+F170+F197+F449+F455+F516+F532</f>
        <v>8248.4</v>
      </c>
      <c r="G688" s="106">
        <f t="shared" si="283"/>
        <v>0</v>
      </c>
      <c r="H688" s="106">
        <f t="shared" si="283"/>
        <v>0</v>
      </c>
      <c r="I688" s="142">
        <f>I153+I170+I197+I449+I455+I516+I532</f>
        <v>8248.4</v>
      </c>
      <c r="J688" s="142">
        <f>J153+J170+J197+J449+J455+J516+J532</f>
        <v>0</v>
      </c>
      <c r="K688" s="142">
        <f>K153+K170+K197+K449+K455+K516+K532</f>
        <v>0</v>
      </c>
      <c r="L688" s="142">
        <f>L153+L170+L197+L449+L455+L516+L532</f>
        <v>8248.4</v>
      </c>
      <c r="M688" s="281">
        <f>L688-'Пр. 1'!J105</f>
        <v>0</v>
      </c>
      <c r="N688" s="280"/>
    </row>
    <row r="689" spans="1:14" s="106" customFormat="1" ht="12.75" hidden="1" outlineLevel="1">
      <c r="A689" s="139"/>
      <c r="B689" s="139"/>
      <c r="C689" s="140" t="s">
        <v>777</v>
      </c>
      <c r="D689" s="105"/>
      <c r="F689" s="106">
        <f aca="true" t="shared" si="284" ref="F689:L689">F175+F372+F466</f>
        <v>5719.1</v>
      </c>
      <c r="G689" s="106">
        <f t="shared" si="284"/>
        <v>0</v>
      </c>
      <c r="H689" s="106">
        <f t="shared" si="284"/>
        <v>0</v>
      </c>
      <c r="I689" s="142">
        <f>I175+I372+I466</f>
        <v>5719.1</v>
      </c>
      <c r="J689" s="142">
        <f>J175+J372+J466</f>
        <v>0</v>
      </c>
      <c r="K689" s="142">
        <f>K175+K372+K466</f>
        <v>0</v>
      </c>
      <c r="L689" s="142">
        <f>L175+L372+L466</f>
        <v>5719.1</v>
      </c>
      <c r="M689" s="281">
        <f>L689-'Пр. 1'!J130</f>
        <v>0</v>
      </c>
      <c r="N689" s="280"/>
    </row>
    <row r="690" spans="1:14" s="106" customFormat="1" ht="12.75" hidden="1" outlineLevel="1">
      <c r="A690" s="139"/>
      <c r="B690" s="139"/>
      <c r="C690" s="140" t="s">
        <v>68</v>
      </c>
      <c r="D690" s="105"/>
      <c r="F690" s="106">
        <f aca="true" t="shared" si="285" ref="F690:L690">F92+F478+F620+F52</f>
        <v>323.4</v>
      </c>
      <c r="G690" s="106">
        <f t="shared" si="285"/>
        <v>0</v>
      </c>
      <c r="H690" s="106">
        <f t="shared" si="285"/>
        <v>0</v>
      </c>
      <c r="I690" s="142">
        <f>I52+I92+I478+I620</f>
        <v>323.4</v>
      </c>
      <c r="J690" s="142">
        <f>J52+J92+J478+J620</f>
        <v>0</v>
      </c>
      <c r="K690" s="142">
        <f>K52+K92+K478+K620</f>
        <v>0</v>
      </c>
      <c r="L690" s="142">
        <f>L52+L92+L478+L620</f>
        <v>323.4</v>
      </c>
      <c r="M690" s="281">
        <f>L690-'Пр. 1'!J146</f>
        <v>0</v>
      </c>
      <c r="N690" s="280"/>
    </row>
    <row r="691" spans="1:14" s="124" customFormat="1" ht="12.75" hidden="1" outlineLevel="1">
      <c r="A691" s="145"/>
      <c r="B691" s="145"/>
      <c r="C691" s="143" t="s">
        <v>785</v>
      </c>
      <c r="D691" s="144"/>
      <c r="F691" s="124">
        <f aca="true" t="shared" si="286" ref="F691:M691">SUBTOTAL(9,F692:F698)</f>
        <v>31083.8</v>
      </c>
      <c r="G691" s="124">
        <f t="shared" si="286"/>
        <v>75</v>
      </c>
      <c r="H691" s="124">
        <f t="shared" si="286"/>
        <v>0</v>
      </c>
      <c r="I691" s="124">
        <f>SUBTOTAL(9,I692:I698)</f>
        <v>31158.8</v>
      </c>
      <c r="J691" s="124">
        <f t="shared" si="286"/>
        <v>0</v>
      </c>
      <c r="K691" s="124">
        <f t="shared" si="286"/>
        <v>0</v>
      </c>
      <c r="L691" s="124">
        <f t="shared" si="286"/>
        <v>31158.8</v>
      </c>
      <c r="M691" s="279">
        <f>SUBTOTAL(9,M692:M698)</f>
        <v>0</v>
      </c>
      <c r="N691" s="279"/>
    </row>
    <row r="692" spans="1:14" s="106" customFormat="1" ht="12.75" hidden="1" outlineLevel="1">
      <c r="A692" s="139"/>
      <c r="C692" s="140" t="s">
        <v>786</v>
      </c>
      <c r="D692" s="105"/>
      <c r="F692" s="106">
        <f aca="true" t="shared" si="287" ref="F692:L692">F483</f>
        <v>13885</v>
      </c>
      <c r="G692" s="106">
        <f t="shared" si="287"/>
        <v>0</v>
      </c>
      <c r="H692" s="106">
        <f t="shared" si="287"/>
        <v>0</v>
      </c>
      <c r="I692" s="106">
        <f>I483</f>
        <v>13885</v>
      </c>
      <c r="J692" s="106">
        <f>J483</f>
        <v>0</v>
      </c>
      <c r="K692" s="106">
        <f>K483</f>
        <v>0</v>
      </c>
      <c r="L692" s="106">
        <f>L483</f>
        <v>13885</v>
      </c>
      <c r="M692" s="280">
        <f>L692-'Пр. 1'!J155</f>
        <v>0</v>
      </c>
      <c r="N692" s="280"/>
    </row>
    <row r="693" spans="1:14" s="106" customFormat="1" ht="12.75" hidden="1" outlineLevel="1">
      <c r="A693" s="139"/>
      <c r="C693" s="140" t="s">
        <v>425</v>
      </c>
      <c r="D693" s="105"/>
      <c r="F693" s="106">
        <f aca="true" t="shared" si="288" ref="F693:L693">F489</f>
        <v>10491</v>
      </c>
      <c r="G693" s="106">
        <f t="shared" si="288"/>
        <v>0</v>
      </c>
      <c r="H693" s="106">
        <f t="shared" si="288"/>
        <v>0</v>
      </c>
      <c r="I693" s="106">
        <f>I489</f>
        <v>10491</v>
      </c>
      <c r="J693" s="106">
        <f>J489</f>
        <v>0</v>
      </c>
      <c r="K693" s="106">
        <f>K489</f>
        <v>0</v>
      </c>
      <c r="L693" s="106">
        <f>L489</f>
        <v>10491</v>
      </c>
      <c r="M693" s="280">
        <f>L693-'Пр. 1'!J164</f>
        <v>0</v>
      </c>
      <c r="N693" s="280"/>
    </row>
    <row r="694" spans="1:14" s="106" customFormat="1" ht="12.75" hidden="1" outlineLevel="1">
      <c r="A694" s="139"/>
      <c r="C694" s="140" t="s">
        <v>427</v>
      </c>
      <c r="D694" s="105"/>
      <c r="F694" s="106">
        <f aca="true" t="shared" si="289" ref="F694:L694">F493</f>
        <v>771</v>
      </c>
      <c r="G694" s="106">
        <f t="shared" si="289"/>
        <v>0</v>
      </c>
      <c r="H694" s="106">
        <f t="shared" si="289"/>
        <v>0</v>
      </c>
      <c r="I694" s="106">
        <f>I493</f>
        <v>771</v>
      </c>
      <c r="J694" s="106">
        <f>J493</f>
        <v>0</v>
      </c>
      <c r="K694" s="106">
        <f>K493</f>
        <v>0</v>
      </c>
      <c r="L694" s="106">
        <f>L493</f>
        <v>771</v>
      </c>
      <c r="M694" s="280">
        <f>L694-'Пр. 1'!J168</f>
        <v>0</v>
      </c>
      <c r="N694" s="280"/>
    </row>
    <row r="695" spans="1:14" s="106" customFormat="1" ht="12.75" hidden="1" outlineLevel="1">
      <c r="A695" s="139"/>
      <c r="C695" s="140" t="s">
        <v>430</v>
      </c>
      <c r="D695" s="105"/>
      <c r="F695" s="106">
        <f aca="true" t="shared" si="290" ref="F695:L695">F202</f>
        <v>3145.8</v>
      </c>
      <c r="G695" s="106">
        <f t="shared" si="290"/>
        <v>0</v>
      </c>
      <c r="H695" s="106">
        <f t="shared" si="290"/>
        <v>0</v>
      </c>
      <c r="I695" s="142">
        <f>I202</f>
        <v>3145.8</v>
      </c>
      <c r="J695" s="142">
        <f>J202</f>
        <v>0</v>
      </c>
      <c r="K695" s="142">
        <f>K202</f>
        <v>0</v>
      </c>
      <c r="L695" s="142">
        <f>L202</f>
        <v>3145.8</v>
      </c>
      <c r="M695" s="281">
        <f>L695-'Пр. 1'!J172</f>
        <v>0</v>
      </c>
      <c r="N695" s="280"/>
    </row>
    <row r="696" spans="1:14" s="106" customFormat="1" ht="12.75" hidden="1" outlineLevel="1">
      <c r="A696" s="139"/>
      <c r="C696" s="140" t="s">
        <v>226</v>
      </c>
      <c r="D696" s="105"/>
      <c r="F696" s="106">
        <f aca="true" t="shared" si="291" ref="F696:L696">F521</f>
        <v>2514</v>
      </c>
      <c r="G696" s="106">
        <f t="shared" si="291"/>
        <v>0</v>
      </c>
      <c r="H696" s="106">
        <f t="shared" si="291"/>
        <v>0</v>
      </c>
      <c r="I696" s="142">
        <f>I521</f>
        <v>2514</v>
      </c>
      <c r="J696" s="142">
        <f>J521</f>
        <v>0</v>
      </c>
      <c r="K696" s="142">
        <f>K521</f>
        <v>0</v>
      </c>
      <c r="L696" s="142">
        <f>L521</f>
        <v>2514</v>
      </c>
      <c r="M696" s="281">
        <f>L696-'Пр. 1'!J179</f>
        <v>0</v>
      </c>
      <c r="N696" s="280"/>
    </row>
    <row r="697" spans="1:14" s="106" customFormat="1" ht="12.75" hidden="1" outlineLevel="1">
      <c r="A697" s="139"/>
      <c r="C697" s="140" t="s">
        <v>901</v>
      </c>
      <c r="D697" s="105"/>
      <c r="F697" s="106">
        <f aca="true" t="shared" si="292" ref="F697:L697">F497</f>
        <v>0</v>
      </c>
      <c r="G697" s="106">
        <f t="shared" si="292"/>
        <v>75</v>
      </c>
      <c r="H697" s="106">
        <f t="shared" si="292"/>
        <v>0</v>
      </c>
      <c r="I697" s="106">
        <f>I497</f>
        <v>75</v>
      </c>
      <c r="J697" s="106">
        <f>J497</f>
        <v>0</v>
      </c>
      <c r="K697" s="106">
        <f>K497</f>
        <v>0</v>
      </c>
      <c r="L697" s="106">
        <f>L497</f>
        <v>75</v>
      </c>
      <c r="M697" s="280">
        <f>L697-'Пр. 1'!J187</f>
        <v>0</v>
      </c>
      <c r="N697" s="280"/>
    </row>
    <row r="698" spans="1:14" s="106" customFormat="1" ht="12.75" hidden="1" outlineLevel="1">
      <c r="A698" s="139"/>
      <c r="C698" s="140" t="s">
        <v>543</v>
      </c>
      <c r="D698" s="105"/>
      <c r="F698" s="106">
        <f aca="true" t="shared" si="293" ref="F698:L698">F97+F250+F501+F625</f>
        <v>277</v>
      </c>
      <c r="G698" s="106">
        <f t="shared" si="293"/>
        <v>0</v>
      </c>
      <c r="H698" s="106">
        <f t="shared" si="293"/>
        <v>0</v>
      </c>
      <c r="I698" s="142">
        <f>I97+I250+I501+I625</f>
        <v>277</v>
      </c>
      <c r="J698" s="142">
        <f>J97+J250+J501+J625</f>
        <v>0</v>
      </c>
      <c r="K698" s="142">
        <f>K97+K250+K501+K625</f>
        <v>0</v>
      </c>
      <c r="L698" s="142">
        <f>L97+L250+L501+L625</f>
        <v>277</v>
      </c>
      <c r="M698" s="281">
        <f>L698-'Пр. 1'!J191</f>
        <v>0</v>
      </c>
      <c r="N698" s="280"/>
    </row>
    <row r="699" spans="1:14" s="124" customFormat="1" ht="12.75" hidden="1" outlineLevel="1">
      <c r="A699" s="145"/>
      <c r="C699" s="143" t="s">
        <v>228</v>
      </c>
      <c r="D699" s="144"/>
      <c r="F699" s="124">
        <f aca="true" t="shared" si="294" ref="F699:M699">SUBTOTAL(9,F700:F702)</f>
        <v>6367.8</v>
      </c>
      <c r="G699" s="124">
        <f t="shared" si="294"/>
        <v>0</v>
      </c>
      <c r="H699" s="124">
        <f t="shared" si="294"/>
        <v>0</v>
      </c>
      <c r="I699" s="124">
        <f>SUBTOTAL(9,I700:I703)</f>
        <v>6367.8</v>
      </c>
      <c r="J699" s="124">
        <f>SUBTOTAL(9,J700:J703)</f>
        <v>562.99829</v>
      </c>
      <c r="K699" s="124">
        <f>SUBTOTAL(9,K700:K703)</f>
        <v>0</v>
      </c>
      <c r="L699" s="124">
        <f>SUBTOTAL(9,L700:L703)</f>
        <v>6930.798290000001</v>
      </c>
      <c r="M699" s="279">
        <f t="shared" si="294"/>
        <v>0</v>
      </c>
      <c r="N699" s="279"/>
    </row>
    <row r="700" spans="1:14" s="106" customFormat="1" ht="12.75" hidden="1" outlineLevel="1">
      <c r="A700" s="139"/>
      <c r="C700" s="140" t="s">
        <v>229</v>
      </c>
      <c r="D700" s="105"/>
      <c r="F700" s="106">
        <f aca="true" t="shared" si="295" ref="F700:L700">F630</f>
        <v>492.8</v>
      </c>
      <c r="G700" s="106">
        <f t="shared" si="295"/>
        <v>0</v>
      </c>
      <c r="H700" s="106">
        <f t="shared" si="295"/>
        <v>0</v>
      </c>
      <c r="I700" s="142">
        <f>I630</f>
        <v>492.8</v>
      </c>
      <c r="J700" s="142">
        <f>J630</f>
        <v>0</v>
      </c>
      <c r="K700" s="142">
        <f>K630</f>
        <v>0</v>
      </c>
      <c r="L700" s="142">
        <f>L630</f>
        <v>492.8</v>
      </c>
      <c r="M700" s="281">
        <f>L700-'Пр. 1'!J199</f>
        <v>0</v>
      </c>
      <c r="N700" s="280"/>
    </row>
    <row r="701" spans="1:14" s="106" customFormat="1" ht="12.75" hidden="1" outlineLevel="1">
      <c r="A701" s="139"/>
      <c r="C701" s="140" t="s">
        <v>233</v>
      </c>
      <c r="D701" s="105"/>
      <c r="F701" s="106">
        <f aca="true" t="shared" si="296" ref="F701:L701">F637</f>
        <v>4822</v>
      </c>
      <c r="G701" s="106">
        <f t="shared" si="296"/>
        <v>0</v>
      </c>
      <c r="H701" s="106">
        <f t="shared" si="296"/>
        <v>0</v>
      </c>
      <c r="I701" s="142">
        <f>I637</f>
        <v>4822</v>
      </c>
      <c r="J701" s="142">
        <f>J637</f>
        <v>0</v>
      </c>
      <c r="K701" s="142">
        <f>K637</f>
        <v>0</v>
      </c>
      <c r="L701" s="142">
        <f>L637</f>
        <v>4822</v>
      </c>
      <c r="M701" s="281">
        <f>L701-'Пр. 1'!J206</f>
        <v>0</v>
      </c>
      <c r="N701" s="280"/>
    </row>
    <row r="702" spans="1:14" s="106" customFormat="1" ht="12.75" hidden="1" outlineLevel="1">
      <c r="A702" s="139"/>
      <c r="C702" s="140" t="s">
        <v>135</v>
      </c>
      <c r="D702" s="105"/>
      <c r="F702" s="106">
        <f aca="true" t="shared" si="297" ref="F702:L702">F657</f>
        <v>1053</v>
      </c>
      <c r="G702" s="106">
        <f t="shared" si="297"/>
        <v>0</v>
      </c>
      <c r="H702" s="106">
        <f t="shared" si="297"/>
        <v>0</v>
      </c>
      <c r="I702" s="142">
        <f>I657</f>
        <v>1053</v>
      </c>
      <c r="J702" s="142">
        <f>J657</f>
        <v>0</v>
      </c>
      <c r="K702" s="142">
        <f>K657</f>
        <v>0</v>
      </c>
      <c r="L702" s="142">
        <f>L657</f>
        <v>1053</v>
      </c>
      <c r="M702" s="281">
        <f>L702-'Пр. 1'!J210</f>
        <v>0</v>
      </c>
      <c r="N702" s="280"/>
    </row>
    <row r="703" spans="1:14" s="106" customFormat="1" ht="12.75" hidden="1" outlineLevel="1">
      <c r="A703" s="139"/>
      <c r="C703" s="140" t="s">
        <v>627</v>
      </c>
      <c r="D703" s="105"/>
      <c r="I703" s="142">
        <f>I641</f>
        <v>0</v>
      </c>
      <c r="J703" s="142">
        <f>J641</f>
        <v>562.99829</v>
      </c>
      <c r="K703" s="142">
        <f>K641</f>
        <v>0</v>
      </c>
      <c r="L703" s="142">
        <f>L641</f>
        <v>562.99829</v>
      </c>
      <c r="M703" s="281">
        <f>L703-'Пр. 1'!J215</f>
        <v>0</v>
      </c>
      <c r="N703" s="280"/>
    </row>
    <row r="704" spans="1:14" s="124" customFormat="1" ht="12.75" hidden="1" outlineLevel="1">
      <c r="A704" s="145"/>
      <c r="C704" s="143" t="s">
        <v>138</v>
      </c>
      <c r="D704" s="144"/>
      <c r="F704" s="124">
        <f aca="true" t="shared" si="298" ref="F704:M704">SUBTOTAL(9,F705:F710)</f>
        <v>4088.1</v>
      </c>
      <c r="G704" s="124">
        <f t="shared" si="298"/>
        <v>0</v>
      </c>
      <c r="H704" s="124">
        <f t="shared" si="298"/>
        <v>0</v>
      </c>
      <c r="I704" s="124">
        <f>SUBTOTAL(9,I705:I710)</f>
        <v>4088.1</v>
      </c>
      <c r="J704" s="124">
        <f t="shared" si="298"/>
        <v>54</v>
      </c>
      <c r="K704" s="124">
        <f t="shared" si="298"/>
        <v>0</v>
      </c>
      <c r="L704" s="124">
        <f t="shared" si="298"/>
        <v>4142.1</v>
      </c>
      <c r="M704" s="279">
        <f t="shared" si="298"/>
        <v>0</v>
      </c>
      <c r="N704" s="279"/>
    </row>
    <row r="705" spans="1:14" s="106" customFormat="1" ht="12.75" hidden="1" outlineLevel="1">
      <c r="A705" s="139"/>
      <c r="C705" s="140" t="s">
        <v>139</v>
      </c>
      <c r="D705" s="105"/>
      <c r="F705" s="106">
        <f aca="true" t="shared" si="299" ref="F705:L705">F159+F210+F296+F245</f>
        <v>1433.1</v>
      </c>
      <c r="G705" s="106">
        <f t="shared" si="299"/>
        <v>0</v>
      </c>
      <c r="H705" s="106">
        <f t="shared" si="299"/>
        <v>0</v>
      </c>
      <c r="I705" s="142">
        <f>I159+I210+I244+I296</f>
        <v>1433.1</v>
      </c>
      <c r="J705" s="142">
        <f>J159+J210+J244+J296</f>
        <v>54</v>
      </c>
      <c r="K705" s="142">
        <f>K159+K210+K244+K296</f>
        <v>0</v>
      </c>
      <c r="L705" s="142">
        <f>L159+L210+L244+L296</f>
        <v>1487.1</v>
      </c>
      <c r="M705" s="281">
        <f>L705-'Пр. 1'!J220</f>
        <v>0</v>
      </c>
      <c r="N705" s="280"/>
    </row>
    <row r="706" spans="1:14" s="106" customFormat="1" ht="12.75" hidden="1" outlineLevel="1">
      <c r="A706" s="139"/>
      <c r="C706" s="140" t="s">
        <v>487</v>
      </c>
      <c r="D706" s="105"/>
      <c r="F706" s="106">
        <f aca="true" t="shared" si="300" ref="F706:L706">F300+F553</f>
        <v>2297</v>
      </c>
      <c r="G706" s="106">
        <f t="shared" si="300"/>
        <v>0</v>
      </c>
      <c r="H706" s="106">
        <f t="shared" si="300"/>
        <v>0</v>
      </c>
      <c r="I706" s="142">
        <f>I300+I553</f>
        <v>2297</v>
      </c>
      <c r="J706" s="142">
        <f>J300+J553</f>
        <v>0</v>
      </c>
      <c r="K706" s="142">
        <f>K300+K553</f>
        <v>0</v>
      </c>
      <c r="L706" s="142">
        <f>L300+L553</f>
        <v>2297</v>
      </c>
      <c r="M706" s="281">
        <f>L706-'Пр. 1'!J231</f>
        <v>0</v>
      </c>
      <c r="N706" s="280"/>
    </row>
    <row r="707" spans="1:14" s="106" customFormat="1" ht="12.75" hidden="1" outlineLevel="1">
      <c r="A707" s="139"/>
      <c r="C707" s="140" t="s">
        <v>491</v>
      </c>
      <c r="D707" s="105"/>
      <c r="F707" s="106">
        <f aca="true" t="shared" si="301" ref="F707:L707">F442</f>
        <v>31</v>
      </c>
      <c r="G707" s="106">
        <f t="shared" si="301"/>
        <v>0</v>
      </c>
      <c r="H707" s="106">
        <f t="shared" si="301"/>
        <v>0</v>
      </c>
      <c r="I707" s="142">
        <f>I442</f>
        <v>31</v>
      </c>
      <c r="J707" s="142">
        <f>J442</f>
        <v>0</v>
      </c>
      <c r="K707" s="142">
        <f>K442</f>
        <v>0</v>
      </c>
      <c r="L707" s="142">
        <f>L442</f>
        <v>31</v>
      </c>
      <c r="M707" s="281">
        <f>L707-'Пр. 1'!J239</f>
        <v>0</v>
      </c>
      <c r="N707" s="280"/>
    </row>
    <row r="708" spans="1:14" s="106" customFormat="1" ht="12.75" hidden="1" outlineLevel="1">
      <c r="A708" s="139"/>
      <c r="C708" s="140" t="s">
        <v>493</v>
      </c>
      <c r="D708" s="105"/>
      <c r="F708" s="106">
        <f aca="true" t="shared" si="302" ref="F708:L708">F102+F163+F255+F506+F646</f>
        <v>260</v>
      </c>
      <c r="G708" s="106">
        <f t="shared" si="302"/>
        <v>0</v>
      </c>
      <c r="H708" s="106">
        <f t="shared" si="302"/>
        <v>0</v>
      </c>
      <c r="I708" s="142">
        <f>I102+I163+I255+I506+I646</f>
        <v>260</v>
      </c>
      <c r="J708" s="142">
        <f>J102+J163+J255+J506+J646</f>
        <v>0</v>
      </c>
      <c r="K708" s="142">
        <f>K102+K163+K255+K506+K646</f>
        <v>0</v>
      </c>
      <c r="L708" s="142">
        <f>L102+L163+L255+L506+L646</f>
        <v>260</v>
      </c>
      <c r="M708" s="281">
        <f>L708-'Пр. 1'!J243</f>
        <v>0</v>
      </c>
      <c r="N708" s="280"/>
    </row>
    <row r="709" spans="1:14" s="106" customFormat="1" ht="12.75" hidden="1" outlineLevel="1">
      <c r="A709" s="139"/>
      <c r="C709" s="140" t="s">
        <v>495</v>
      </c>
      <c r="D709" s="105"/>
      <c r="F709" s="106">
        <f aca="true" t="shared" si="303" ref="F709:L709">F510</f>
        <v>67</v>
      </c>
      <c r="G709" s="106">
        <f t="shared" si="303"/>
        <v>0</v>
      </c>
      <c r="H709" s="106">
        <f t="shared" si="303"/>
        <v>0</v>
      </c>
      <c r="I709" s="142">
        <f>I510</f>
        <v>67</v>
      </c>
      <c r="J709" s="142">
        <f>J510</f>
        <v>0</v>
      </c>
      <c r="K709" s="142">
        <f>K510</f>
        <v>0</v>
      </c>
      <c r="L709" s="142">
        <f>L510</f>
        <v>67</v>
      </c>
      <c r="M709" s="281">
        <f>L709-'Пр. 1'!J248</f>
        <v>0</v>
      </c>
      <c r="N709" s="280"/>
    </row>
    <row r="710" spans="1:14" s="106" customFormat="1" ht="12.75" hidden="1" outlineLevel="1">
      <c r="A710" s="139"/>
      <c r="C710" s="140" t="s">
        <v>47</v>
      </c>
      <c r="D710" s="105"/>
      <c r="F710" s="106">
        <f aca="true" t="shared" si="304" ref="F710:L710">F217+F322</f>
        <v>0</v>
      </c>
      <c r="G710" s="106">
        <f t="shared" si="304"/>
        <v>0</v>
      </c>
      <c r="H710" s="106">
        <f t="shared" si="304"/>
        <v>0</v>
      </c>
      <c r="I710" s="142">
        <f>I217+I322</f>
        <v>0</v>
      </c>
      <c r="J710" s="142">
        <f>J217+J322</f>
        <v>0</v>
      </c>
      <c r="K710" s="142">
        <f>K217+K322</f>
        <v>0</v>
      </c>
      <c r="L710" s="142">
        <f>L217+L322</f>
        <v>0</v>
      </c>
      <c r="M710" s="281">
        <f>L710-'Пр. 1'!J252</f>
        <v>0</v>
      </c>
      <c r="N710" s="280"/>
    </row>
    <row r="711" spans="1:14" s="124" customFormat="1" ht="12.75" hidden="1" outlineLevel="1">
      <c r="A711" s="145"/>
      <c r="C711" s="143" t="s">
        <v>498</v>
      </c>
      <c r="D711" s="144"/>
      <c r="F711" s="124">
        <f aca="true" t="shared" si="305" ref="F711:M711">SUBTOTAL(9,F712:F714)</f>
        <v>3271.2</v>
      </c>
      <c r="G711" s="124">
        <f t="shared" si="305"/>
        <v>0</v>
      </c>
      <c r="H711" s="124">
        <f t="shared" si="305"/>
        <v>0</v>
      </c>
      <c r="I711" s="124">
        <f>SUBTOTAL(9,I712:I714)</f>
        <v>3271.2</v>
      </c>
      <c r="J711" s="124">
        <f>SUBTOTAL(9,J712:J714)</f>
        <v>0</v>
      </c>
      <c r="K711" s="124">
        <f>SUBTOTAL(9,K712:K714)</f>
        <v>0</v>
      </c>
      <c r="L711" s="124">
        <f>SUBTOTAL(9,L712:L714)</f>
        <v>3271.2</v>
      </c>
      <c r="M711" s="279">
        <f t="shared" si="305"/>
        <v>0</v>
      </c>
      <c r="N711" s="279"/>
    </row>
    <row r="712" spans="1:14" s="106" customFormat="1" ht="12.75" hidden="1" outlineLevel="1">
      <c r="A712" s="139"/>
      <c r="C712" s="140" t="s">
        <v>499</v>
      </c>
      <c r="D712" s="105"/>
      <c r="F712" s="106">
        <f aca="true" t="shared" si="306" ref="F712:L712">F377</f>
        <v>341</v>
      </c>
      <c r="G712" s="106">
        <f t="shared" si="306"/>
        <v>0</v>
      </c>
      <c r="H712" s="106">
        <f t="shared" si="306"/>
        <v>0</v>
      </c>
      <c r="I712" s="142">
        <f>I377</f>
        <v>341</v>
      </c>
      <c r="J712" s="142">
        <f>J377</f>
        <v>0</v>
      </c>
      <c r="K712" s="142">
        <f>K377</f>
        <v>0</v>
      </c>
      <c r="L712" s="142">
        <f>L377</f>
        <v>341</v>
      </c>
      <c r="M712" s="281">
        <f>L712-'Пр. 1'!J259</f>
        <v>0</v>
      </c>
      <c r="N712" s="280"/>
    </row>
    <row r="713" spans="1:14" s="106" customFormat="1" ht="12.75" hidden="1" outlineLevel="1">
      <c r="A713" s="139"/>
      <c r="C713" s="140" t="s">
        <v>806</v>
      </c>
      <c r="D713" s="105"/>
      <c r="F713" s="106">
        <f aca="true" t="shared" si="307" ref="F713:L713">F222+F327</f>
        <v>361.2</v>
      </c>
      <c r="G713" s="106">
        <f t="shared" si="307"/>
        <v>0</v>
      </c>
      <c r="H713" s="106">
        <f t="shared" si="307"/>
        <v>0</v>
      </c>
      <c r="I713" s="142">
        <f>I222+I327</f>
        <v>361.2</v>
      </c>
      <c r="J713" s="142">
        <f>J222+J327</f>
        <v>0</v>
      </c>
      <c r="K713" s="142">
        <f>K222+K327</f>
        <v>0</v>
      </c>
      <c r="L713" s="142">
        <f>L222+L327</f>
        <v>361.2</v>
      </c>
      <c r="M713" s="281">
        <f>L713-'Пр. 1'!J280</f>
        <v>0</v>
      </c>
      <c r="N713" s="280"/>
    </row>
    <row r="714" spans="1:14" s="106" customFormat="1" ht="12.75" hidden="1" outlineLevel="1">
      <c r="A714" s="139"/>
      <c r="C714" s="140" t="s">
        <v>550</v>
      </c>
      <c r="D714" s="105"/>
      <c r="F714" s="106">
        <f aca="true" t="shared" si="308" ref="F714:L714">F424</f>
        <v>2569</v>
      </c>
      <c r="G714" s="106">
        <f t="shared" si="308"/>
        <v>0</v>
      </c>
      <c r="H714" s="106">
        <f t="shared" si="308"/>
        <v>0</v>
      </c>
      <c r="I714" s="142">
        <f>I424</f>
        <v>2569</v>
      </c>
      <c r="J714" s="142">
        <f>J424</f>
        <v>0</v>
      </c>
      <c r="K714" s="142">
        <f>K424</f>
        <v>0</v>
      </c>
      <c r="L714" s="142">
        <f>L424</f>
        <v>2569</v>
      </c>
      <c r="M714" s="281">
        <f>L714-'Пр. 1'!J306</f>
        <v>0</v>
      </c>
      <c r="N714" s="280"/>
    </row>
    <row r="715" spans="1:14" s="124" customFormat="1" ht="12.75" hidden="1" outlineLevel="1">
      <c r="A715" s="145"/>
      <c r="C715" s="143" t="s">
        <v>551</v>
      </c>
      <c r="D715" s="144"/>
      <c r="F715" s="124">
        <f aca="true" t="shared" si="309" ref="F715:M715">SUBTOTAL(9,F716:F719)</f>
        <v>31701.3</v>
      </c>
      <c r="G715" s="124">
        <f t="shared" si="309"/>
        <v>736.19787</v>
      </c>
      <c r="H715" s="124">
        <f t="shared" si="309"/>
        <v>0</v>
      </c>
      <c r="I715" s="124">
        <f>SUBTOTAL(9,I716:I719)</f>
        <v>32437.49787</v>
      </c>
      <c r="J715" s="124">
        <f t="shared" si="309"/>
        <v>212</v>
      </c>
      <c r="K715" s="124">
        <f t="shared" si="309"/>
        <v>0</v>
      </c>
      <c r="L715" s="124">
        <f t="shared" si="309"/>
        <v>32649.49787</v>
      </c>
      <c r="M715" s="279">
        <f t="shared" si="309"/>
        <v>0</v>
      </c>
      <c r="N715" s="279"/>
    </row>
    <row r="716" spans="1:14" s="106" customFormat="1" ht="12.75" hidden="1" outlineLevel="1">
      <c r="A716" s="139"/>
      <c r="C716" s="140" t="s">
        <v>552</v>
      </c>
      <c r="D716" s="105"/>
      <c r="F716" s="106">
        <f aca="true" t="shared" si="310" ref="F716:L716">F352</f>
        <v>6466</v>
      </c>
      <c r="G716" s="106">
        <f t="shared" si="310"/>
        <v>736.19787</v>
      </c>
      <c r="H716" s="106">
        <f t="shared" si="310"/>
        <v>0</v>
      </c>
      <c r="I716" s="106">
        <f>I352</f>
        <v>7202.19787</v>
      </c>
      <c r="J716" s="106">
        <f>J352</f>
        <v>0</v>
      </c>
      <c r="K716" s="106">
        <f>K352</f>
        <v>0</v>
      </c>
      <c r="L716" s="106">
        <f>L352</f>
        <v>7202.19787</v>
      </c>
      <c r="M716" s="280">
        <f>L716-'Пр. 1'!J311</f>
        <v>0</v>
      </c>
      <c r="N716" s="280"/>
    </row>
    <row r="717" spans="1:14" s="106" customFormat="1" ht="12.75" hidden="1" outlineLevel="1">
      <c r="A717" s="139"/>
      <c r="C717" s="140" t="s">
        <v>815</v>
      </c>
      <c r="D717" s="105"/>
      <c r="F717" s="106">
        <f aca="true" t="shared" si="311" ref="F717:L717">F430</f>
        <v>274</v>
      </c>
      <c r="G717" s="106">
        <f t="shared" si="311"/>
        <v>0</v>
      </c>
      <c r="H717" s="106">
        <f t="shared" si="311"/>
        <v>0</v>
      </c>
      <c r="I717" s="142">
        <f>I430</f>
        <v>274</v>
      </c>
      <c r="J717" s="142">
        <f>J430</f>
        <v>0</v>
      </c>
      <c r="K717" s="142">
        <f>K430</f>
        <v>0</v>
      </c>
      <c r="L717" s="142">
        <f>L430</f>
        <v>274</v>
      </c>
      <c r="M717" s="281">
        <f>L717-'Пр. 1'!J329</f>
        <v>0</v>
      </c>
      <c r="N717" s="280"/>
    </row>
    <row r="718" spans="1:14" s="106" customFormat="1" ht="12.75" hidden="1" outlineLevel="1">
      <c r="A718" s="139"/>
      <c r="C718" s="140" t="s">
        <v>817</v>
      </c>
      <c r="D718" s="105"/>
      <c r="F718" s="106">
        <f aca="true" t="shared" si="312" ref="F718:L718">F309</f>
        <v>0</v>
      </c>
      <c r="G718" s="106">
        <f t="shared" si="312"/>
        <v>0</v>
      </c>
      <c r="H718" s="106">
        <f t="shared" si="312"/>
        <v>0</v>
      </c>
      <c r="I718" s="142">
        <f>I309</f>
        <v>0</v>
      </c>
      <c r="J718" s="142">
        <f>J309</f>
        <v>0</v>
      </c>
      <c r="K718" s="142">
        <f>K309</f>
        <v>0</v>
      </c>
      <c r="L718" s="142">
        <f>L309</f>
        <v>0</v>
      </c>
      <c r="M718" s="281">
        <f>L718-'Пр. 1'!J333</f>
        <v>0</v>
      </c>
      <c r="N718" s="280"/>
    </row>
    <row r="719" spans="1:14" s="106" customFormat="1" ht="12.75" hidden="1" outlineLevel="1">
      <c r="A719" s="139"/>
      <c r="C719" s="140" t="s">
        <v>820</v>
      </c>
      <c r="D719" s="105"/>
      <c r="F719" s="106">
        <f aca="true" t="shared" si="313" ref="F719:L719">F399+F406</f>
        <v>24961.3</v>
      </c>
      <c r="G719" s="106">
        <f t="shared" si="313"/>
        <v>0</v>
      </c>
      <c r="H719" s="106">
        <f t="shared" si="313"/>
        <v>0</v>
      </c>
      <c r="I719" s="142">
        <f>I399+I406</f>
        <v>24961.3</v>
      </c>
      <c r="J719" s="142">
        <f>J399+J406</f>
        <v>212</v>
      </c>
      <c r="K719" s="142">
        <f>K399+K406</f>
        <v>0</v>
      </c>
      <c r="L719" s="142">
        <f>L399+L406</f>
        <v>25173.3</v>
      </c>
      <c r="M719" s="281">
        <f>L719-'Пр. 1'!J344</f>
        <v>0</v>
      </c>
      <c r="N719" s="280"/>
    </row>
    <row r="720" spans="1:14" s="124" customFormat="1" ht="12.75" hidden="1" outlineLevel="1">
      <c r="A720" s="145"/>
      <c r="C720" s="143" t="s">
        <v>822</v>
      </c>
      <c r="D720" s="144"/>
      <c r="F720" s="124">
        <f aca="true" t="shared" si="314" ref="F720:M720">SUBTOTAL(9,F721:F722)</f>
        <v>3207</v>
      </c>
      <c r="G720" s="124">
        <f t="shared" si="314"/>
        <v>0</v>
      </c>
      <c r="H720" s="124">
        <f t="shared" si="314"/>
        <v>0</v>
      </c>
      <c r="I720" s="124">
        <f>SUBTOTAL(9,I721:I722)</f>
        <v>3207</v>
      </c>
      <c r="J720" s="124">
        <f>SUBTOTAL(9,J721:J722)</f>
        <v>1531</v>
      </c>
      <c r="K720" s="124">
        <f>SUBTOTAL(9,K721:K722)</f>
        <v>0</v>
      </c>
      <c r="L720" s="124">
        <f>SUBTOTAL(9,L721:L722)</f>
        <v>4738</v>
      </c>
      <c r="M720" s="279">
        <f t="shared" si="314"/>
        <v>0</v>
      </c>
      <c r="N720" s="279"/>
    </row>
    <row r="721" spans="1:14" s="106" customFormat="1" ht="12.75" hidden="1" outlineLevel="1">
      <c r="A721" s="139"/>
      <c r="C721" s="140" t="s">
        <v>824</v>
      </c>
      <c r="D721" s="105"/>
      <c r="F721" s="106">
        <f aca="true" t="shared" si="315" ref="F721:L721">F260</f>
        <v>1785</v>
      </c>
      <c r="G721" s="106">
        <f t="shared" si="315"/>
        <v>0</v>
      </c>
      <c r="H721" s="106">
        <f t="shared" si="315"/>
        <v>0</v>
      </c>
      <c r="I721" s="142">
        <f>I260</f>
        <v>1785</v>
      </c>
      <c r="J721" s="142">
        <f>J260</f>
        <v>0</v>
      </c>
      <c r="K721" s="142">
        <f>K260</f>
        <v>0</v>
      </c>
      <c r="L721" s="142">
        <f>L260</f>
        <v>1785</v>
      </c>
      <c r="M721" s="281">
        <f>L721-'Пр. 1'!J352</f>
        <v>0</v>
      </c>
      <c r="N721" s="280"/>
    </row>
    <row r="722" spans="1:14" s="106" customFormat="1" ht="12.75" hidden="1" outlineLevel="1">
      <c r="A722" s="139"/>
      <c r="C722" s="140" t="s">
        <v>826</v>
      </c>
      <c r="D722" s="105"/>
      <c r="F722" s="106">
        <f aca="true" t="shared" si="316" ref="F722:L722">F266+F411</f>
        <v>1422</v>
      </c>
      <c r="G722" s="106">
        <f t="shared" si="316"/>
        <v>0</v>
      </c>
      <c r="H722" s="106">
        <f t="shared" si="316"/>
        <v>0</v>
      </c>
      <c r="I722" s="106">
        <f>I266+I411</f>
        <v>1422</v>
      </c>
      <c r="J722" s="106">
        <f>J266+J411</f>
        <v>1531</v>
      </c>
      <c r="K722" s="106">
        <f>K266+K411</f>
        <v>0</v>
      </c>
      <c r="L722" s="106">
        <f>L266+L411</f>
        <v>2953</v>
      </c>
      <c r="M722" s="280">
        <f>L722-'Пр. 1'!J358</f>
        <v>0</v>
      </c>
      <c r="N722" s="280"/>
    </row>
    <row r="723" spans="1:14" s="124" customFormat="1" ht="12.75" hidden="1" outlineLevel="1">
      <c r="A723" s="145"/>
      <c r="C723" s="143" t="s">
        <v>829</v>
      </c>
      <c r="D723" s="144"/>
      <c r="F723" s="124">
        <f aca="true" t="shared" si="317" ref="F723:M723">SUBTOTAL(9,F724:F726)</f>
        <v>42391.4</v>
      </c>
      <c r="G723" s="124">
        <f t="shared" si="317"/>
        <v>-2029.4753500000002</v>
      </c>
      <c r="H723" s="124">
        <f t="shared" si="317"/>
        <v>0</v>
      </c>
      <c r="I723" s="124">
        <f>SUBTOTAL(9,I724:I726)</f>
        <v>40361.92464999999</v>
      </c>
      <c r="J723" s="124">
        <f>SUBTOTAL(9,J724:J726)</f>
        <v>-144.60073</v>
      </c>
      <c r="K723" s="124">
        <f>SUBTOTAL(9,K724:K726)</f>
        <v>0</v>
      </c>
      <c r="L723" s="124">
        <f>SUBTOTAL(9,L724:L726)</f>
        <v>40217.32392</v>
      </c>
      <c r="M723" s="279">
        <f t="shared" si="317"/>
        <v>0</v>
      </c>
      <c r="N723" s="279"/>
    </row>
    <row r="724" spans="1:14" s="106" customFormat="1" ht="12.75" hidden="1" outlineLevel="1">
      <c r="A724" s="139"/>
      <c r="C724" s="140" t="s">
        <v>831</v>
      </c>
      <c r="D724" s="105"/>
      <c r="F724" s="106">
        <f aca="true" t="shared" si="318" ref="F724:L724">F273+F418+F540+F564+F576+F651</f>
        <v>41405.4</v>
      </c>
      <c r="G724" s="106">
        <f t="shared" si="318"/>
        <v>-2029.4753500000002</v>
      </c>
      <c r="H724" s="106">
        <f t="shared" si="318"/>
        <v>0</v>
      </c>
      <c r="I724" s="142">
        <f>I273+I418+I540+I564+I576+I651</f>
        <v>39375.92464999999</v>
      </c>
      <c r="J724" s="142">
        <f>J273+J418+J540+J564+J576+J651</f>
        <v>-144.60073</v>
      </c>
      <c r="K724" s="142">
        <f>K273+K418+K540+K564+K576+K651</f>
        <v>0</v>
      </c>
      <c r="L724" s="142">
        <f>L273+L418+L540+L564+L576+L651</f>
        <v>39231.32392</v>
      </c>
      <c r="M724" s="281">
        <f>L724-'Пр. 1'!J370</f>
        <v>0</v>
      </c>
      <c r="N724" s="280"/>
    </row>
    <row r="725" spans="1:14" s="106" customFormat="1" ht="12.75" hidden="1" outlineLevel="1">
      <c r="A725" s="139"/>
      <c r="C725" s="140" t="s">
        <v>125</v>
      </c>
      <c r="D725" s="105"/>
      <c r="F725" s="106">
        <f aca="true" t="shared" si="319" ref="F725:L725">F24+F277+F598</f>
        <v>871</v>
      </c>
      <c r="G725" s="106">
        <f t="shared" si="319"/>
        <v>0</v>
      </c>
      <c r="H725" s="106">
        <f t="shared" si="319"/>
        <v>0</v>
      </c>
      <c r="I725" s="142">
        <f>I24+I277+I598</f>
        <v>871</v>
      </c>
      <c r="J725" s="142">
        <f>J24+J277+J598</f>
        <v>0</v>
      </c>
      <c r="K725" s="142">
        <f>K24+K277+K598</f>
        <v>0</v>
      </c>
      <c r="L725" s="142">
        <f>L24+L277+L598</f>
        <v>871</v>
      </c>
      <c r="M725" s="281">
        <f>L725-'Пр. 1'!J390</f>
        <v>0</v>
      </c>
      <c r="N725" s="280"/>
    </row>
    <row r="726" spans="1:14" s="106" customFormat="1" ht="12.75" hidden="1" outlineLevel="1">
      <c r="A726" s="139"/>
      <c r="C726" s="140" t="s">
        <v>127</v>
      </c>
      <c r="D726" s="105"/>
      <c r="F726" s="106">
        <f aca="true" t="shared" si="320" ref="F726:L726">F227</f>
        <v>115</v>
      </c>
      <c r="G726" s="106">
        <f t="shared" si="320"/>
        <v>0</v>
      </c>
      <c r="H726" s="106">
        <f t="shared" si="320"/>
        <v>0</v>
      </c>
      <c r="I726" s="106">
        <f>I227+I545</f>
        <v>115</v>
      </c>
      <c r="J726" s="106">
        <f>J227+J545</f>
        <v>0</v>
      </c>
      <c r="K726" s="106">
        <f>K227+K545</f>
        <v>0</v>
      </c>
      <c r="L726" s="106">
        <f>L227+L545</f>
        <v>115</v>
      </c>
      <c r="M726" s="280">
        <f>L726-'Пр. 1'!J394</f>
        <v>0</v>
      </c>
      <c r="N726" s="280"/>
    </row>
    <row r="727" spans="1:14" s="124" customFormat="1" ht="12.75" hidden="1" outlineLevel="1">
      <c r="A727" s="145"/>
      <c r="C727" s="143" t="s">
        <v>131</v>
      </c>
      <c r="D727" s="144"/>
      <c r="F727" s="124">
        <f aca="true" t="shared" si="321" ref="F727:M727">SUBTOTAL(9,F728:F730)</f>
        <v>33498.9</v>
      </c>
      <c r="G727" s="124">
        <f t="shared" si="321"/>
        <v>0</v>
      </c>
      <c r="H727" s="124">
        <f t="shared" si="321"/>
        <v>0</v>
      </c>
      <c r="I727" s="124">
        <f>SUBTOTAL(9,I728:I730)</f>
        <v>33498.9</v>
      </c>
      <c r="J727" s="124">
        <f>SUBTOTAL(9,J728:J730)</f>
        <v>-280</v>
      </c>
      <c r="K727" s="124">
        <f>SUBTOTAL(9,K728:K730)</f>
        <v>0</v>
      </c>
      <c r="L727" s="124">
        <f>SUBTOTAL(9,L728:L730)</f>
        <v>33218.9</v>
      </c>
      <c r="M727" s="279">
        <f t="shared" si="321"/>
        <v>0</v>
      </c>
      <c r="N727" s="279"/>
    </row>
    <row r="728" spans="1:14" s="106" customFormat="1" ht="12.75" hidden="1" outlineLevel="1">
      <c r="A728" s="139"/>
      <c r="C728" s="140" t="s">
        <v>132</v>
      </c>
      <c r="D728" s="105"/>
      <c r="F728" s="106">
        <f aca="true" t="shared" si="322" ref="F728:L728">F13+F191+F234+F282+F588</f>
        <v>27336.300000000003</v>
      </c>
      <c r="G728" s="106">
        <f t="shared" si="322"/>
        <v>0</v>
      </c>
      <c r="H728" s="106">
        <f t="shared" si="322"/>
        <v>0</v>
      </c>
      <c r="I728" s="142">
        <f>I13+I191+I234+I282+I588</f>
        <v>27336.300000000003</v>
      </c>
      <c r="J728" s="142">
        <f>J13+J191+J234+J282+J588</f>
        <v>-280</v>
      </c>
      <c r="K728" s="142">
        <f>K13+K191+K234+K282+K588</f>
        <v>0</v>
      </c>
      <c r="L728" s="142">
        <f>L13+L191+L234+L282+L588</f>
        <v>27056.300000000003</v>
      </c>
      <c r="M728" s="281">
        <f>L728-'Пр. 1'!J402</f>
        <v>0</v>
      </c>
      <c r="N728" s="280"/>
    </row>
    <row r="729" spans="1:14" s="106" customFormat="1" ht="12.75" hidden="1" outlineLevel="1">
      <c r="A729" s="139"/>
      <c r="C729" s="140" t="s">
        <v>517</v>
      </c>
      <c r="D729" s="105"/>
      <c r="F729" s="106">
        <f aca="true" t="shared" si="323" ref="F729:L729">F558+F288</f>
        <v>684.6</v>
      </c>
      <c r="G729" s="106">
        <f t="shared" si="323"/>
        <v>0</v>
      </c>
      <c r="H729" s="106">
        <f t="shared" si="323"/>
        <v>0</v>
      </c>
      <c r="I729" s="142">
        <f>I287+I558</f>
        <v>684.6</v>
      </c>
      <c r="J729" s="142">
        <f>J287+J558</f>
        <v>0</v>
      </c>
      <c r="K729" s="142">
        <f>K287+K558</f>
        <v>0</v>
      </c>
      <c r="L729" s="142">
        <f>L287+L558</f>
        <v>684.6</v>
      </c>
      <c r="M729" s="281">
        <f>L729-'Пр. 1'!J422</f>
        <v>0</v>
      </c>
      <c r="N729" s="280"/>
    </row>
    <row r="730" spans="1:14" s="106" customFormat="1" ht="12.75" hidden="1" outlineLevel="1">
      <c r="A730" s="139"/>
      <c r="C730" s="140" t="s">
        <v>331</v>
      </c>
      <c r="D730" s="105"/>
      <c r="F730" s="106">
        <f aca="true" t="shared" si="324" ref="F730:L730">F290+F436</f>
        <v>5478</v>
      </c>
      <c r="G730" s="106">
        <f t="shared" si="324"/>
        <v>0</v>
      </c>
      <c r="H730" s="106">
        <f t="shared" si="324"/>
        <v>0</v>
      </c>
      <c r="I730" s="142">
        <f>I290+I436</f>
        <v>5478</v>
      </c>
      <c r="J730" s="142">
        <f>J290+J436</f>
        <v>0</v>
      </c>
      <c r="K730" s="142">
        <f>K290+K436</f>
        <v>0</v>
      </c>
      <c r="L730" s="142">
        <f>L290+L436</f>
        <v>5478</v>
      </c>
      <c r="M730" s="281">
        <f>L730-'Пр. 1'!J428</f>
        <v>0</v>
      </c>
      <c r="N730" s="280"/>
    </row>
    <row r="731" spans="1:14" s="106" customFormat="1" ht="12.75" hidden="1" outlineLevel="1">
      <c r="A731" s="139"/>
      <c r="C731" s="104" t="s">
        <v>208</v>
      </c>
      <c r="D731" s="105"/>
      <c r="F731" s="142">
        <f aca="true" t="shared" si="325" ref="F731:M731">F679+F687+F691+F699+F704+F711+F715+F720+F723+F727</f>
        <v>445925.00000000006</v>
      </c>
      <c r="G731" s="142">
        <f t="shared" si="325"/>
        <v>736.1978699999995</v>
      </c>
      <c r="H731" s="142">
        <f t="shared" si="325"/>
        <v>0</v>
      </c>
      <c r="I731" s="142">
        <f>I679+I687+I691+I699+I704+I711+I715+I720+I723+I727</f>
        <v>446661.19787000003</v>
      </c>
      <c r="J731" s="142">
        <f t="shared" si="325"/>
        <v>2086.84756</v>
      </c>
      <c r="K731" s="142">
        <f t="shared" si="325"/>
        <v>0</v>
      </c>
      <c r="L731" s="142">
        <f t="shared" si="325"/>
        <v>448748.04543000006</v>
      </c>
      <c r="M731" s="281">
        <f>L731-'Пр. 1'!J433</f>
        <v>0</v>
      </c>
      <c r="N731" s="280"/>
    </row>
    <row r="732" spans="1:12" s="101" customFormat="1" ht="12.75" hidden="1" outlineLevel="1">
      <c r="A732" s="98"/>
      <c r="C732" s="104" t="s">
        <v>436</v>
      </c>
      <c r="D732" s="100"/>
      <c r="F732" s="142">
        <f aca="true" t="shared" si="326" ref="F732:L732">F662-F731</f>
        <v>0</v>
      </c>
      <c r="G732" s="142">
        <f t="shared" si="326"/>
        <v>0</v>
      </c>
      <c r="H732" s="142">
        <f t="shared" si="326"/>
        <v>0</v>
      </c>
      <c r="I732" s="142">
        <f>I662-I731</f>
        <v>0</v>
      </c>
      <c r="J732" s="142">
        <f>J662-J731</f>
        <v>0</v>
      </c>
      <c r="K732" s="142">
        <f>K662-K731</f>
        <v>0</v>
      </c>
      <c r="L732" s="142">
        <f>L662-L731</f>
        <v>0</v>
      </c>
    </row>
    <row r="733" ht="12.75" hidden="1" outlineLevel="1">
      <c r="A733" s="102"/>
    </row>
    <row r="734" ht="12.75" hidden="1" outlineLevel="1">
      <c r="A734" s="102"/>
    </row>
    <row r="735" spans="1:12" s="202" customFormat="1" ht="12.75" hidden="1" outlineLevel="1">
      <c r="A735" s="199"/>
      <c r="B735" s="199" t="s">
        <v>573</v>
      </c>
      <c r="C735" s="200"/>
      <c r="D735" s="201"/>
      <c r="F735" s="202">
        <f aca="true" t="shared" si="327" ref="F735:L735">SUBTOTAL(9,F736:F742)</f>
        <v>62691.17</v>
      </c>
      <c r="G735" s="202">
        <f t="shared" si="327"/>
        <v>-2029.4753500000002</v>
      </c>
      <c r="H735" s="202">
        <f t="shared" si="327"/>
        <v>0</v>
      </c>
      <c r="I735" s="202">
        <f t="shared" si="327"/>
        <v>60661.694650000005</v>
      </c>
      <c r="J735" s="202">
        <f t="shared" si="327"/>
        <v>-344.60073</v>
      </c>
      <c r="K735" s="202">
        <f t="shared" si="327"/>
        <v>0</v>
      </c>
      <c r="L735" s="202">
        <f t="shared" si="327"/>
        <v>60317.09392</v>
      </c>
    </row>
    <row r="736" spans="1:12" s="108" customFormat="1" ht="12.75" hidden="1" outlineLevel="1">
      <c r="A736" s="197"/>
      <c r="B736" s="197" t="s">
        <v>596</v>
      </c>
      <c r="C736" s="198"/>
      <c r="D736" s="107"/>
      <c r="F736" s="108">
        <f aca="true" t="shared" si="328" ref="F736:L736">F189</f>
        <v>1225</v>
      </c>
      <c r="G736" s="108">
        <f t="shared" si="328"/>
        <v>0</v>
      </c>
      <c r="H736" s="108">
        <f t="shared" si="328"/>
        <v>0</v>
      </c>
      <c r="I736" s="282">
        <f>I189</f>
        <v>1225</v>
      </c>
      <c r="J736" s="282">
        <f>J189</f>
        <v>0</v>
      </c>
      <c r="K736" s="282">
        <f>K189</f>
        <v>0</v>
      </c>
      <c r="L736" s="282">
        <f>L189</f>
        <v>1225</v>
      </c>
    </row>
    <row r="737" spans="1:12" s="108" customFormat="1" ht="12.75" hidden="1" outlineLevel="1">
      <c r="A737" s="197"/>
      <c r="B737" s="197" t="s">
        <v>575</v>
      </c>
      <c r="C737" s="198"/>
      <c r="D737" s="107"/>
      <c r="F737" s="108">
        <f aca="true" t="shared" si="329" ref="F737:L737">F11</f>
        <v>3674</v>
      </c>
      <c r="G737" s="108">
        <f t="shared" si="329"/>
        <v>0</v>
      </c>
      <c r="H737" s="108">
        <f t="shared" si="329"/>
        <v>0</v>
      </c>
      <c r="I737" s="108">
        <f>I11</f>
        <v>3674</v>
      </c>
      <c r="J737" s="108">
        <f>J11</f>
        <v>0</v>
      </c>
      <c r="K737" s="108">
        <f>K11</f>
        <v>0</v>
      </c>
      <c r="L737" s="108">
        <f>L11</f>
        <v>3674</v>
      </c>
    </row>
    <row r="738" spans="1:12" s="108" customFormat="1" ht="12.75" hidden="1" outlineLevel="1">
      <c r="A738" s="197"/>
      <c r="B738" s="197" t="s">
        <v>598</v>
      </c>
      <c r="C738" s="198"/>
      <c r="D738" s="107"/>
      <c r="F738" s="108">
        <f aca="true" t="shared" si="330" ref="F738:L738">F195</f>
        <v>23449.300000000003</v>
      </c>
      <c r="G738" s="108">
        <f t="shared" si="330"/>
        <v>0</v>
      </c>
      <c r="H738" s="108">
        <f t="shared" si="330"/>
        <v>0</v>
      </c>
      <c r="I738" s="108">
        <f>I195</f>
        <v>23449.300000000003</v>
      </c>
      <c r="J738" s="108">
        <f>J195</f>
        <v>-315.95</v>
      </c>
      <c r="K738" s="108">
        <f>K195</f>
        <v>0</v>
      </c>
      <c r="L738" s="108">
        <f>L195</f>
        <v>23133.350000000002</v>
      </c>
    </row>
    <row r="739" spans="1:12" s="108" customFormat="1" ht="12.75" hidden="1" outlineLevel="1">
      <c r="A739" s="197"/>
      <c r="B739" s="197" t="s">
        <v>690</v>
      </c>
      <c r="C739" s="198"/>
      <c r="D739" s="107"/>
      <c r="F739" s="108">
        <f aca="true" t="shared" si="331" ref="F739:L739">F242</f>
        <v>7.1</v>
      </c>
      <c r="G739" s="108">
        <f t="shared" si="331"/>
        <v>0</v>
      </c>
      <c r="H739" s="108">
        <f t="shared" si="331"/>
        <v>0</v>
      </c>
      <c r="I739" s="282">
        <f>I242</f>
        <v>7.1</v>
      </c>
      <c r="J739" s="282">
        <f>J242</f>
        <v>0</v>
      </c>
      <c r="K739" s="282">
        <f>K242</f>
        <v>0</v>
      </c>
      <c r="L739" s="282">
        <f>L242</f>
        <v>7.1</v>
      </c>
    </row>
    <row r="740" spans="1:12" s="108" customFormat="1" ht="12.75" hidden="1" outlineLevel="1">
      <c r="A740" s="197"/>
      <c r="B740" s="197" t="s">
        <v>114</v>
      </c>
      <c r="C740" s="198"/>
      <c r="D740" s="107"/>
      <c r="F740" s="108">
        <f aca="true" t="shared" si="332" ref="F740:L740">F538+F586</f>
        <v>8852</v>
      </c>
      <c r="G740" s="108">
        <f t="shared" si="332"/>
        <v>0</v>
      </c>
      <c r="H740" s="108">
        <f t="shared" si="332"/>
        <v>0</v>
      </c>
      <c r="I740" s="108">
        <f>I538+I586</f>
        <v>8852</v>
      </c>
      <c r="J740" s="108">
        <f>J538+J586</f>
        <v>377.08</v>
      </c>
      <c r="K740" s="108">
        <f>K538+K586</f>
        <v>0</v>
      </c>
      <c r="L740" s="108">
        <f>L538+L586</f>
        <v>9229.08</v>
      </c>
    </row>
    <row r="741" spans="1:12" s="108" customFormat="1" ht="12.75" hidden="1" outlineLevel="1">
      <c r="A741" s="197"/>
      <c r="B741" s="197" t="s">
        <v>116</v>
      </c>
      <c r="C741" s="198"/>
      <c r="D741" s="107"/>
      <c r="F741" s="108">
        <f aca="true" t="shared" si="333" ref="F741:L741">F551</f>
        <v>565</v>
      </c>
      <c r="G741" s="108">
        <f t="shared" si="333"/>
        <v>0</v>
      </c>
      <c r="H741" s="108">
        <f t="shared" si="333"/>
        <v>0</v>
      </c>
      <c r="I741" s="282">
        <f>I551</f>
        <v>565</v>
      </c>
      <c r="J741" s="282">
        <f>J551</f>
        <v>0</v>
      </c>
      <c r="K741" s="282">
        <f>K551</f>
        <v>0</v>
      </c>
      <c r="L741" s="282">
        <f>L551</f>
        <v>565</v>
      </c>
    </row>
    <row r="742" spans="1:12" s="108" customFormat="1" ht="12.75" hidden="1" outlineLevel="1">
      <c r="A742" s="197"/>
      <c r="B742" s="197" t="s">
        <v>577</v>
      </c>
      <c r="C742" s="198"/>
      <c r="D742" s="107"/>
      <c r="F742" s="108">
        <f aca="true" t="shared" si="334" ref="F742:L742">F22+F248+F562+F596</f>
        <v>24918.77</v>
      </c>
      <c r="G742" s="108">
        <f t="shared" si="334"/>
        <v>-2029.4753500000002</v>
      </c>
      <c r="H742" s="108">
        <f t="shared" si="334"/>
        <v>0</v>
      </c>
      <c r="I742" s="282">
        <f>I22+I248+I562+I596</f>
        <v>22889.29465</v>
      </c>
      <c r="J742" s="282">
        <f>J22+J248+J562+J596</f>
        <v>-405.73073</v>
      </c>
      <c r="K742" s="282">
        <f>K22+K248+K562+K596</f>
        <v>0</v>
      </c>
      <c r="L742" s="282">
        <f>L22+L248+L562+L596</f>
        <v>22483.56392</v>
      </c>
    </row>
    <row r="743" spans="1:12" s="202" customFormat="1" ht="12.75" hidden="1" outlineLevel="1">
      <c r="A743" s="199"/>
      <c r="B743" s="199" t="s">
        <v>862</v>
      </c>
      <c r="C743" s="200"/>
      <c r="D743" s="201"/>
      <c r="F743" s="202">
        <f aca="true" t="shared" si="335" ref="F743:L743">F744</f>
        <v>2222</v>
      </c>
      <c r="G743" s="202">
        <f t="shared" si="335"/>
        <v>0</v>
      </c>
      <c r="H743" s="202">
        <f t="shared" si="335"/>
        <v>0</v>
      </c>
      <c r="I743" s="202">
        <f t="shared" si="335"/>
        <v>2222</v>
      </c>
      <c r="J743" s="202">
        <f t="shared" si="335"/>
        <v>54</v>
      </c>
      <c r="K743" s="202">
        <f t="shared" si="335"/>
        <v>0</v>
      </c>
      <c r="L743" s="202">
        <f t="shared" si="335"/>
        <v>2276</v>
      </c>
    </row>
    <row r="744" spans="1:12" s="108" customFormat="1" ht="12.75" hidden="1" outlineLevel="1">
      <c r="A744" s="197"/>
      <c r="B744" s="197" t="s">
        <v>864</v>
      </c>
      <c r="C744" s="198"/>
      <c r="D744" s="107"/>
      <c r="F744" s="108">
        <f aca="true" t="shared" si="336" ref="F744:L744">F294</f>
        <v>2222</v>
      </c>
      <c r="G744" s="108">
        <f t="shared" si="336"/>
        <v>0</v>
      </c>
      <c r="H744" s="108">
        <f t="shared" si="336"/>
        <v>0</v>
      </c>
      <c r="I744" s="108">
        <f>I294</f>
        <v>2222</v>
      </c>
      <c r="J744" s="108">
        <f>J294</f>
        <v>54</v>
      </c>
      <c r="K744" s="108">
        <f>K294</f>
        <v>0</v>
      </c>
      <c r="L744" s="108">
        <f>L294</f>
        <v>2276</v>
      </c>
    </row>
    <row r="745" spans="2:12" s="202" customFormat="1" ht="12.75" hidden="1" outlineLevel="1">
      <c r="B745" s="199" t="s">
        <v>77</v>
      </c>
      <c r="C745" s="200"/>
      <c r="D745" s="201"/>
      <c r="F745" s="202">
        <f aca="true" t="shared" si="337" ref="F745:L745">SUBTOTAL(9,F746:F748)</f>
        <v>7192</v>
      </c>
      <c r="G745" s="202">
        <f t="shared" si="337"/>
        <v>736.19787</v>
      </c>
      <c r="H745" s="202">
        <f t="shared" si="337"/>
        <v>0</v>
      </c>
      <c r="I745" s="202">
        <f t="shared" si="337"/>
        <v>7928.19787</v>
      </c>
      <c r="J745" s="202">
        <f t="shared" si="337"/>
        <v>212</v>
      </c>
      <c r="K745" s="202">
        <f t="shared" si="337"/>
        <v>0</v>
      </c>
      <c r="L745" s="202">
        <f t="shared" si="337"/>
        <v>8140.19787</v>
      </c>
    </row>
    <row r="746" spans="2:12" s="108" customFormat="1" ht="12.75" hidden="1" outlineLevel="1">
      <c r="B746" s="197" t="s">
        <v>81</v>
      </c>
      <c r="C746" s="198"/>
      <c r="D746" s="107"/>
      <c r="F746" s="108">
        <f aca="true" t="shared" si="338" ref="F746:L746">F320</f>
        <v>303</v>
      </c>
      <c r="G746" s="108">
        <f t="shared" si="338"/>
        <v>0</v>
      </c>
      <c r="H746" s="108">
        <f t="shared" si="338"/>
        <v>0</v>
      </c>
      <c r="I746" s="282">
        <f>I320</f>
        <v>303</v>
      </c>
      <c r="J746" s="282">
        <f>J320</f>
        <v>0</v>
      </c>
      <c r="K746" s="282">
        <f>K320</f>
        <v>0</v>
      </c>
      <c r="L746" s="282">
        <f>L320</f>
        <v>303</v>
      </c>
    </row>
    <row r="747" spans="2:12" s="108" customFormat="1" ht="12.75" hidden="1" outlineLevel="1">
      <c r="B747" s="197" t="s">
        <v>83</v>
      </c>
      <c r="C747" s="198"/>
      <c r="D747" s="107"/>
      <c r="F747" s="108">
        <f aca="true" t="shared" si="339" ref="F747:L747">F350</f>
        <v>6466</v>
      </c>
      <c r="G747" s="108">
        <f t="shared" si="339"/>
        <v>736.19787</v>
      </c>
      <c r="H747" s="108">
        <f t="shared" si="339"/>
        <v>0</v>
      </c>
      <c r="I747" s="282">
        <f>I350</f>
        <v>7202.19787</v>
      </c>
      <c r="J747" s="282">
        <f>J350</f>
        <v>0</v>
      </c>
      <c r="K747" s="282">
        <f>K350</f>
        <v>0</v>
      </c>
      <c r="L747" s="282">
        <f>L350</f>
        <v>7202.19787</v>
      </c>
    </row>
    <row r="748" spans="2:12" s="108" customFormat="1" ht="12.75" hidden="1" outlineLevel="1">
      <c r="B748" s="197" t="s">
        <v>85</v>
      </c>
      <c r="C748" s="198"/>
      <c r="D748" s="107"/>
      <c r="F748" s="108">
        <f aca="true" t="shared" si="340" ref="F748:L748">F370</f>
        <v>423</v>
      </c>
      <c r="G748" s="108">
        <f t="shared" si="340"/>
        <v>0</v>
      </c>
      <c r="H748" s="108">
        <f t="shared" si="340"/>
        <v>0</v>
      </c>
      <c r="I748" s="108">
        <f>I370</f>
        <v>423</v>
      </c>
      <c r="J748" s="108">
        <f>J370</f>
        <v>212</v>
      </c>
      <c r="K748" s="108">
        <f>K370</f>
        <v>0</v>
      </c>
      <c r="L748" s="108">
        <f>L370</f>
        <v>635</v>
      </c>
    </row>
    <row r="749" spans="2:12" s="202" customFormat="1" ht="12.75" hidden="1" outlineLevel="1">
      <c r="B749" s="199" t="s">
        <v>87</v>
      </c>
      <c r="C749" s="200"/>
      <c r="D749" s="201"/>
      <c r="F749" s="202">
        <f aca="true" t="shared" si="341" ref="F749:L749">SUBTOTAL(9,F750:F753)</f>
        <v>29349.3</v>
      </c>
      <c r="G749" s="202">
        <f t="shared" si="341"/>
        <v>0</v>
      </c>
      <c r="H749" s="202">
        <f t="shared" si="341"/>
        <v>0</v>
      </c>
      <c r="I749" s="202">
        <f t="shared" si="341"/>
        <v>29349.3</v>
      </c>
      <c r="J749" s="202">
        <f t="shared" si="341"/>
        <v>1451</v>
      </c>
      <c r="K749" s="202">
        <f t="shared" si="341"/>
        <v>0</v>
      </c>
      <c r="L749" s="202">
        <f t="shared" si="341"/>
        <v>30800.3</v>
      </c>
    </row>
    <row r="750" spans="2:12" s="108" customFormat="1" ht="12.75" hidden="1" outlineLevel="1">
      <c r="B750" s="197" t="s">
        <v>89</v>
      </c>
      <c r="C750" s="198"/>
      <c r="D750" s="107"/>
      <c r="F750" s="108">
        <f aca="true" t="shared" si="342" ref="F750:L750">F404</f>
        <v>25431.3</v>
      </c>
      <c r="G750" s="108">
        <f t="shared" si="342"/>
        <v>0</v>
      </c>
      <c r="H750" s="108">
        <f t="shared" si="342"/>
        <v>0</v>
      </c>
      <c r="I750" s="108">
        <f>I404</f>
        <v>25431.3</v>
      </c>
      <c r="J750" s="108">
        <f>J404</f>
        <v>1451</v>
      </c>
      <c r="K750" s="108">
        <f>K404</f>
        <v>0</v>
      </c>
      <c r="L750" s="108">
        <f>L404</f>
        <v>26882.3</v>
      </c>
    </row>
    <row r="751" spans="2:12" s="108" customFormat="1" ht="12.75" hidden="1" outlineLevel="1">
      <c r="B751" s="197" t="s">
        <v>91</v>
      </c>
      <c r="C751" s="198"/>
      <c r="D751" s="107"/>
      <c r="F751" s="108">
        <f aca="true" t="shared" si="343" ref="F751:L751">F422</f>
        <v>2569</v>
      </c>
      <c r="G751" s="108">
        <f t="shared" si="343"/>
        <v>0</v>
      </c>
      <c r="H751" s="108">
        <f t="shared" si="343"/>
        <v>0</v>
      </c>
      <c r="I751" s="282">
        <f>I422</f>
        <v>2569</v>
      </c>
      <c r="J751" s="282">
        <f>J422</f>
        <v>0</v>
      </c>
      <c r="K751" s="282">
        <f>K422</f>
        <v>0</v>
      </c>
      <c r="L751" s="282">
        <f>L422</f>
        <v>2569</v>
      </c>
    </row>
    <row r="752" spans="2:12" s="108" customFormat="1" ht="12.75" hidden="1" outlineLevel="1">
      <c r="B752" s="197" t="s">
        <v>93</v>
      </c>
      <c r="C752" s="198"/>
      <c r="D752" s="107"/>
      <c r="F752" s="108">
        <f aca="true" t="shared" si="344" ref="F752:L752">F428</f>
        <v>274</v>
      </c>
      <c r="G752" s="108">
        <f t="shared" si="344"/>
        <v>0</v>
      </c>
      <c r="H752" s="108">
        <f t="shared" si="344"/>
        <v>0</v>
      </c>
      <c r="I752" s="282">
        <f>I428</f>
        <v>274</v>
      </c>
      <c r="J752" s="282">
        <f>J428</f>
        <v>0</v>
      </c>
      <c r="K752" s="282">
        <f>K428</f>
        <v>0</v>
      </c>
      <c r="L752" s="282">
        <f>L428</f>
        <v>274</v>
      </c>
    </row>
    <row r="753" spans="2:12" s="108" customFormat="1" ht="12.75" hidden="1" outlineLevel="1">
      <c r="B753" s="197" t="s">
        <v>662</v>
      </c>
      <c r="C753" s="198"/>
      <c r="D753" s="107"/>
      <c r="F753" s="108">
        <f aca="true" t="shared" si="345" ref="F753:L753">F434</f>
        <v>1075</v>
      </c>
      <c r="G753" s="108">
        <f t="shared" si="345"/>
        <v>0</v>
      </c>
      <c r="H753" s="108">
        <f t="shared" si="345"/>
        <v>0</v>
      </c>
      <c r="I753" s="282">
        <f>I434</f>
        <v>1075</v>
      </c>
      <c r="J753" s="282">
        <f>J434</f>
        <v>0</v>
      </c>
      <c r="K753" s="282">
        <f>K434</f>
        <v>0</v>
      </c>
      <c r="L753" s="282">
        <f>L434</f>
        <v>1075</v>
      </c>
    </row>
    <row r="754" spans="2:12" s="202" customFormat="1" ht="12.75" hidden="1" outlineLevel="1">
      <c r="B754" s="199" t="s">
        <v>97</v>
      </c>
      <c r="C754" s="200"/>
      <c r="D754" s="201"/>
      <c r="F754" s="202">
        <f aca="true" t="shared" si="346" ref="F754:L754">F755</f>
        <v>31</v>
      </c>
      <c r="G754" s="202">
        <f t="shared" si="346"/>
        <v>0</v>
      </c>
      <c r="H754" s="202">
        <f t="shared" si="346"/>
        <v>0</v>
      </c>
      <c r="I754" s="202">
        <f t="shared" si="346"/>
        <v>31</v>
      </c>
      <c r="J754" s="202">
        <f t="shared" si="346"/>
        <v>0</v>
      </c>
      <c r="K754" s="202">
        <f t="shared" si="346"/>
        <v>0</v>
      </c>
      <c r="L754" s="202">
        <f t="shared" si="346"/>
        <v>31</v>
      </c>
    </row>
    <row r="755" spans="2:12" s="108" customFormat="1" ht="12.75" hidden="1" outlineLevel="1">
      <c r="B755" s="197" t="s">
        <v>99</v>
      </c>
      <c r="C755" s="198"/>
      <c r="D755" s="107"/>
      <c r="F755" s="108">
        <f aca="true" t="shared" si="347" ref="F755:L755">F440</f>
        <v>31</v>
      </c>
      <c r="G755" s="108">
        <f t="shared" si="347"/>
        <v>0</v>
      </c>
      <c r="H755" s="108">
        <f t="shared" si="347"/>
        <v>0</v>
      </c>
      <c r="I755" s="282">
        <f>I440</f>
        <v>31</v>
      </c>
      <c r="J755" s="282">
        <f>J440</f>
        <v>0</v>
      </c>
      <c r="K755" s="282">
        <f>K440</f>
        <v>0</v>
      </c>
      <c r="L755" s="282">
        <f>L440</f>
        <v>31</v>
      </c>
    </row>
    <row r="756" spans="2:12" s="202" customFormat="1" ht="12.75" hidden="1" outlineLevel="1">
      <c r="B756" s="199" t="s">
        <v>579</v>
      </c>
      <c r="C756" s="200"/>
      <c r="D756" s="201"/>
      <c r="F756" s="202">
        <f aca="true" t="shared" si="348" ref="F756:L756">SUBTOTAL(9,F757:F760)</f>
        <v>271272.9</v>
      </c>
      <c r="G756" s="202">
        <f t="shared" si="348"/>
        <v>1954.4753500000002</v>
      </c>
      <c r="H756" s="202">
        <f t="shared" si="348"/>
        <v>0</v>
      </c>
      <c r="I756" s="202">
        <f t="shared" si="348"/>
        <v>273227.37535</v>
      </c>
      <c r="J756" s="202">
        <f t="shared" si="348"/>
        <v>151.45</v>
      </c>
      <c r="K756" s="202">
        <f t="shared" si="348"/>
        <v>0</v>
      </c>
      <c r="L756" s="202">
        <f t="shared" si="348"/>
        <v>273378.82535</v>
      </c>
    </row>
    <row r="757" spans="2:12" s="108" customFormat="1" ht="12.75" hidden="1" outlineLevel="1">
      <c r="B757" s="197" t="s">
        <v>581</v>
      </c>
      <c r="C757" s="198"/>
      <c r="D757" s="107"/>
      <c r="F757" s="108">
        <f aca="true" t="shared" si="349" ref="F757:L757">F30</f>
        <v>100816.6</v>
      </c>
      <c r="G757" s="108">
        <f t="shared" si="349"/>
        <v>815.93095</v>
      </c>
      <c r="H757" s="108">
        <f t="shared" si="349"/>
        <v>0</v>
      </c>
      <c r="I757" s="282">
        <f>I30</f>
        <v>101632.53095</v>
      </c>
      <c r="J757" s="108">
        <f t="shared" si="349"/>
        <v>9.05</v>
      </c>
      <c r="K757" s="108">
        <f t="shared" si="349"/>
        <v>0</v>
      </c>
      <c r="L757" s="108">
        <f t="shared" si="349"/>
        <v>101641.58094999999</v>
      </c>
    </row>
    <row r="758" spans="2:12" s="108" customFormat="1" ht="12.75" hidden="1" outlineLevel="1">
      <c r="B758" s="197" t="s">
        <v>583</v>
      </c>
      <c r="C758" s="198"/>
      <c r="D758" s="107"/>
      <c r="F758" s="108">
        <f aca="true" t="shared" si="350" ref="F758:L758">F56+F604</f>
        <v>153910.8</v>
      </c>
      <c r="G758" s="108">
        <f t="shared" si="350"/>
        <v>1138.5444</v>
      </c>
      <c r="H758" s="108">
        <f t="shared" si="350"/>
        <v>0</v>
      </c>
      <c r="I758" s="108">
        <f t="shared" si="350"/>
        <v>155049.3444</v>
      </c>
      <c r="J758" s="108">
        <f t="shared" si="350"/>
        <v>2.5</v>
      </c>
      <c r="K758" s="108">
        <f t="shared" si="350"/>
        <v>0</v>
      </c>
      <c r="L758" s="108">
        <f t="shared" si="350"/>
        <v>155051.8444</v>
      </c>
    </row>
    <row r="759" spans="2:12" s="108" customFormat="1" ht="12.75" hidden="1" outlineLevel="1">
      <c r="B759" s="197" t="s">
        <v>585</v>
      </c>
      <c r="C759" s="198"/>
      <c r="D759" s="107"/>
      <c r="F759" s="108">
        <f aca="true" t="shared" si="351" ref="F759:L759">F106</f>
        <v>3342</v>
      </c>
      <c r="G759" s="108">
        <f t="shared" si="351"/>
        <v>0</v>
      </c>
      <c r="H759" s="108">
        <f t="shared" si="351"/>
        <v>0</v>
      </c>
      <c r="I759" s="282">
        <f>I106</f>
        <v>3342</v>
      </c>
      <c r="J759" s="108">
        <f t="shared" si="351"/>
        <v>0</v>
      </c>
      <c r="K759" s="108">
        <f t="shared" si="351"/>
        <v>0</v>
      </c>
      <c r="L759" s="108">
        <f t="shared" si="351"/>
        <v>3342</v>
      </c>
    </row>
    <row r="760" spans="2:12" s="108" customFormat="1" ht="12.75" hidden="1" outlineLevel="1">
      <c r="B760" s="197" t="s">
        <v>587</v>
      </c>
      <c r="C760" s="198"/>
      <c r="D760" s="107"/>
      <c r="F760" s="108">
        <f aca="true" t="shared" si="352" ref="F760:L760">F117</f>
        <v>13203.500000000002</v>
      </c>
      <c r="G760" s="108">
        <f t="shared" si="352"/>
        <v>0</v>
      </c>
      <c r="H760" s="108">
        <f t="shared" si="352"/>
        <v>0</v>
      </c>
      <c r="I760" s="108">
        <f t="shared" si="352"/>
        <v>13203.500000000002</v>
      </c>
      <c r="J760" s="108">
        <f t="shared" si="352"/>
        <v>139.89999999999998</v>
      </c>
      <c r="K760" s="108">
        <f t="shared" si="352"/>
        <v>0</v>
      </c>
      <c r="L760" s="108">
        <f t="shared" si="352"/>
        <v>13343.400000000001</v>
      </c>
    </row>
    <row r="761" spans="2:12" s="202" customFormat="1" ht="12.75" hidden="1" outlineLevel="1">
      <c r="B761" s="199" t="s">
        <v>104</v>
      </c>
      <c r="C761" s="200"/>
      <c r="D761" s="201"/>
      <c r="F761" s="202">
        <f aca="true" t="shared" si="353" ref="F761:L761">SUBTOTAL(9,F762:F763)</f>
        <v>28001.84</v>
      </c>
      <c r="G761" s="202">
        <f t="shared" si="353"/>
        <v>75</v>
      </c>
      <c r="H761" s="202">
        <f t="shared" si="353"/>
        <v>0</v>
      </c>
      <c r="I761" s="202">
        <f t="shared" si="353"/>
        <v>28076.84</v>
      </c>
      <c r="J761" s="202">
        <f t="shared" si="353"/>
        <v>0</v>
      </c>
      <c r="K761" s="202">
        <f t="shared" si="353"/>
        <v>0</v>
      </c>
      <c r="L761" s="202">
        <f t="shared" si="353"/>
        <v>28076.84</v>
      </c>
    </row>
    <row r="762" spans="2:12" s="108" customFormat="1" ht="12.75" hidden="1" outlineLevel="1">
      <c r="B762" s="197" t="s">
        <v>663</v>
      </c>
      <c r="C762" s="198"/>
      <c r="D762" s="107"/>
      <c r="F762" s="108">
        <f aca="true" t="shared" si="354" ref="F762:L762">F476</f>
        <v>25485.9</v>
      </c>
      <c r="G762" s="108">
        <f t="shared" si="354"/>
        <v>75</v>
      </c>
      <c r="H762" s="108">
        <f t="shared" si="354"/>
        <v>0</v>
      </c>
      <c r="I762" s="108">
        <f>I476</f>
        <v>25560.9</v>
      </c>
      <c r="J762" s="108">
        <f>J476</f>
        <v>0</v>
      </c>
      <c r="K762" s="108">
        <f>K476</f>
        <v>0</v>
      </c>
      <c r="L762" s="108">
        <f>L476</f>
        <v>25560.9</v>
      </c>
    </row>
    <row r="763" spans="2:12" s="108" customFormat="1" ht="12.75" hidden="1" outlineLevel="1">
      <c r="B763" s="197" t="s">
        <v>108</v>
      </c>
      <c r="C763" s="198"/>
      <c r="D763" s="107"/>
      <c r="F763" s="108">
        <f aca="true" t="shared" si="355" ref="F763:L763">F514</f>
        <v>2515.94</v>
      </c>
      <c r="G763" s="108">
        <f t="shared" si="355"/>
        <v>0</v>
      </c>
      <c r="H763" s="108">
        <f t="shared" si="355"/>
        <v>0</v>
      </c>
      <c r="I763" s="108">
        <f t="shared" si="355"/>
        <v>2515.94</v>
      </c>
      <c r="J763" s="108">
        <f t="shared" si="355"/>
        <v>0</v>
      </c>
      <c r="K763" s="108">
        <f t="shared" si="355"/>
        <v>0</v>
      </c>
      <c r="L763" s="108">
        <f t="shared" si="355"/>
        <v>2515.94</v>
      </c>
    </row>
    <row r="764" spans="2:12" s="202" customFormat="1" ht="12.75" hidden="1" outlineLevel="1">
      <c r="B764" s="199" t="s">
        <v>589</v>
      </c>
      <c r="C764" s="200"/>
      <c r="D764" s="201"/>
      <c r="F764" s="202">
        <f aca="true" t="shared" si="356" ref="F764:L764">SUBTOTAL(9,F765:F767)</f>
        <v>19132.760000000002</v>
      </c>
      <c r="G764" s="202">
        <f t="shared" si="356"/>
        <v>0</v>
      </c>
      <c r="H764" s="202">
        <f t="shared" si="356"/>
        <v>0</v>
      </c>
      <c r="I764" s="202">
        <f t="shared" si="356"/>
        <v>19132.760000000002</v>
      </c>
      <c r="J764" s="202">
        <f t="shared" si="356"/>
        <v>0</v>
      </c>
      <c r="K764" s="202">
        <f t="shared" si="356"/>
        <v>0</v>
      </c>
      <c r="L764" s="202">
        <f t="shared" si="356"/>
        <v>19132.760000000002</v>
      </c>
    </row>
    <row r="765" spans="2:12" s="108" customFormat="1" ht="12.75" hidden="1" outlineLevel="1">
      <c r="B765" s="197" t="s">
        <v>101</v>
      </c>
      <c r="C765" s="198"/>
      <c r="D765" s="107"/>
      <c r="F765" s="108">
        <f aca="true" t="shared" si="357" ref="F765:L765">F447</f>
        <v>3075</v>
      </c>
      <c r="G765" s="108">
        <f t="shared" si="357"/>
        <v>0</v>
      </c>
      <c r="H765" s="108">
        <f t="shared" si="357"/>
        <v>0</v>
      </c>
      <c r="I765" s="108">
        <f t="shared" si="357"/>
        <v>3075</v>
      </c>
      <c r="J765" s="108">
        <f t="shared" si="357"/>
        <v>0</v>
      </c>
      <c r="K765" s="108">
        <f t="shared" si="357"/>
        <v>0</v>
      </c>
      <c r="L765" s="108">
        <f t="shared" si="357"/>
        <v>3075</v>
      </c>
    </row>
    <row r="766" spans="2:12" s="108" customFormat="1" ht="12.75" hidden="1" outlineLevel="1">
      <c r="B766" s="197" t="s">
        <v>591</v>
      </c>
      <c r="C766" s="198"/>
      <c r="D766" s="107"/>
      <c r="F766" s="108">
        <f aca="true" t="shared" si="358" ref="F766:L766">F168+F453+F530</f>
        <v>10844.960000000001</v>
      </c>
      <c r="G766" s="108">
        <f t="shared" si="358"/>
        <v>0</v>
      </c>
      <c r="H766" s="108">
        <f t="shared" si="358"/>
        <v>0</v>
      </c>
      <c r="I766" s="108">
        <f t="shared" si="358"/>
        <v>10844.960000000001</v>
      </c>
      <c r="J766" s="108">
        <f t="shared" si="358"/>
        <v>0</v>
      </c>
      <c r="K766" s="108">
        <f t="shared" si="358"/>
        <v>0</v>
      </c>
      <c r="L766" s="108">
        <f t="shared" si="358"/>
        <v>10844.960000000001</v>
      </c>
    </row>
    <row r="767" spans="2:12" s="108" customFormat="1" ht="12.75" hidden="1" outlineLevel="1">
      <c r="B767" s="197" t="s">
        <v>593</v>
      </c>
      <c r="C767" s="198"/>
      <c r="D767" s="107"/>
      <c r="F767" s="108">
        <f aca="true" t="shared" si="359" ref="F767:L767">F182</f>
        <v>5212.8</v>
      </c>
      <c r="G767" s="108">
        <f t="shared" si="359"/>
        <v>0</v>
      </c>
      <c r="H767" s="108">
        <f t="shared" si="359"/>
        <v>0</v>
      </c>
      <c r="I767" s="108">
        <f t="shared" si="359"/>
        <v>5212.8</v>
      </c>
      <c r="J767" s="108">
        <f t="shared" si="359"/>
        <v>0</v>
      </c>
      <c r="K767" s="108">
        <f t="shared" si="359"/>
        <v>0</v>
      </c>
      <c r="L767" s="108">
        <f t="shared" si="359"/>
        <v>5212.8</v>
      </c>
    </row>
    <row r="768" spans="2:12" s="202" customFormat="1" ht="12.75" hidden="1" outlineLevel="1">
      <c r="B768" s="199" t="s">
        <v>110</v>
      </c>
      <c r="C768" s="200"/>
      <c r="D768" s="201"/>
      <c r="F768" s="202">
        <f aca="true" t="shared" si="360" ref="F768:L768">SUBTOTAL(9,F769:F770)</f>
        <v>8744.03</v>
      </c>
      <c r="G768" s="202">
        <f t="shared" si="360"/>
        <v>0</v>
      </c>
      <c r="H768" s="202">
        <f t="shared" si="360"/>
        <v>0</v>
      </c>
      <c r="I768" s="202">
        <f t="shared" si="360"/>
        <v>8744.03</v>
      </c>
      <c r="J768" s="202">
        <f t="shared" si="360"/>
        <v>562.99829</v>
      </c>
      <c r="K768" s="202">
        <f t="shared" si="360"/>
        <v>0</v>
      </c>
      <c r="L768" s="202">
        <f t="shared" si="360"/>
        <v>9307.02829</v>
      </c>
    </row>
    <row r="769" spans="2:12" s="108" customFormat="1" ht="12.75" hidden="1" outlineLevel="1">
      <c r="B769" s="197" t="s">
        <v>112</v>
      </c>
      <c r="C769" s="198"/>
      <c r="D769" s="107"/>
      <c r="F769" s="108">
        <f aca="true" t="shared" si="361" ref="F769:L769">F618</f>
        <v>7691.030000000001</v>
      </c>
      <c r="G769" s="108">
        <f t="shared" si="361"/>
        <v>0</v>
      </c>
      <c r="H769" s="108">
        <f t="shared" si="361"/>
        <v>0</v>
      </c>
      <c r="I769" s="108">
        <f t="shared" si="361"/>
        <v>7691.030000000001</v>
      </c>
      <c r="J769" s="108">
        <f t="shared" si="361"/>
        <v>562.99829</v>
      </c>
      <c r="K769" s="108">
        <f t="shared" si="361"/>
        <v>0</v>
      </c>
      <c r="L769" s="108">
        <f t="shared" si="361"/>
        <v>8254.02829</v>
      </c>
    </row>
    <row r="770" spans="2:12" s="108" customFormat="1" ht="12.75" hidden="1" outlineLevel="1">
      <c r="B770" s="197" t="s">
        <v>202</v>
      </c>
      <c r="C770" s="198"/>
      <c r="D770" s="107"/>
      <c r="F770" s="108">
        <f aca="true" t="shared" si="362" ref="F770:L770">F655</f>
        <v>1053</v>
      </c>
      <c r="G770" s="108">
        <f t="shared" si="362"/>
        <v>0</v>
      </c>
      <c r="H770" s="108">
        <f t="shared" si="362"/>
        <v>0</v>
      </c>
      <c r="I770" s="108">
        <f t="shared" si="362"/>
        <v>1053</v>
      </c>
      <c r="J770" s="108">
        <f t="shared" si="362"/>
        <v>0</v>
      </c>
      <c r="K770" s="108">
        <f t="shared" si="362"/>
        <v>0</v>
      </c>
      <c r="L770" s="108">
        <f t="shared" si="362"/>
        <v>1053</v>
      </c>
    </row>
    <row r="771" spans="2:12" s="202" customFormat="1" ht="12.75" hidden="1" outlineLevel="1">
      <c r="B771" s="199" t="s">
        <v>117</v>
      </c>
      <c r="C771" s="200"/>
      <c r="D771" s="201"/>
      <c r="F771" s="202">
        <f aca="true" t="shared" si="363" ref="F771:L771">F772</f>
        <v>17288</v>
      </c>
      <c r="G771" s="202">
        <f t="shared" si="363"/>
        <v>0</v>
      </c>
      <c r="H771" s="202">
        <f t="shared" si="363"/>
        <v>0</v>
      </c>
      <c r="I771" s="202">
        <f t="shared" si="363"/>
        <v>17288</v>
      </c>
      <c r="J771" s="202">
        <f t="shared" si="363"/>
        <v>0</v>
      </c>
      <c r="K771" s="202">
        <f t="shared" si="363"/>
        <v>0</v>
      </c>
      <c r="L771" s="202">
        <f t="shared" si="363"/>
        <v>17288</v>
      </c>
    </row>
    <row r="772" spans="2:12" s="108" customFormat="1" ht="12.75" hidden="1" outlineLevel="1">
      <c r="B772" s="197" t="s">
        <v>119</v>
      </c>
      <c r="C772" s="198"/>
      <c r="D772" s="107"/>
      <c r="F772" s="108">
        <f aca="true" t="shared" si="364" ref="F772:L772">F574</f>
        <v>17288</v>
      </c>
      <c r="G772" s="108">
        <f t="shared" si="364"/>
        <v>0</v>
      </c>
      <c r="H772" s="108">
        <f t="shared" si="364"/>
        <v>0</v>
      </c>
      <c r="I772" s="108">
        <f t="shared" si="364"/>
        <v>17288</v>
      </c>
      <c r="J772" s="108">
        <f t="shared" si="364"/>
        <v>0</v>
      </c>
      <c r="K772" s="108">
        <f t="shared" si="364"/>
        <v>0</v>
      </c>
      <c r="L772" s="108">
        <f t="shared" si="364"/>
        <v>17288</v>
      </c>
    </row>
    <row r="773" spans="2:12" s="108" customFormat="1" ht="12.75" hidden="1" outlineLevel="1">
      <c r="B773" s="197" t="s">
        <v>435</v>
      </c>
      <c r="C773" s="198"/>
      <c r="D773" s="107"/>
      <c r="F773" s="108">
        <f aca="true" t="shared" si="365" ref="F773:L773">F735+F743+F745+F749+F754+F756+F761+F764+F768+F771</f>
        <v>445925.00000000006</v>
      </c>
      <c r="G773" s="108">
        <f t="shared" si="365"/>
        <v>736.19787</v>
      </c>
      <c r="H773" s="108">
        <f t="shared" si="365"/>
        <v>0</v>
      </c>
      <c r="I773" s="283">
        <f t="shared" si="365"/>
        <v>446661.1978700001</v>
      </c>
      <c r="J773" s="283">
        <f t="shared" si="365"/>
        <v>2086.84756</v>
      </c>
      <c r="K773" s="283">
        <f t="shared" si="365"/>
        <v>0</v>
      </c>
      <c r="L773" s="283">
        <f t="shared" si="365"/>
        <v>448748.04543000006</v>
      </c>
    </row>
    <row r="774" spans="2:12" s="108" customFormat="1" ht="12.75" hidden="1" outlineLevel="1">
      <c r="B774" s="197"/>
      <c r="C774" s="198"/>
      <c r="D774" s="107"/>
      <c r="F774" s="108">
        <f aca="true" t="shared" si="366" ref="F774:L774">F773-F662</f>
        <v>0</v>
      </c>
      <c r="G774" s="108">
        <f t="shared" si="366"/>
        <v>0</v>
      </c>
      <c r="H774" s="108">
        <f t="shared" si="366"/>
        <v>0</v>
      </c>
      <c r="I774" s="282">
        <f>I773-I662</f>
        <v>0</v>
      </c>
      <c r="J774" s="282">
        <f>J773-J662</f>
        <v>0</v>
      </c>
      <c r="K774" s="282">
        <f>K773-K662</f>
        <v>0</v>
      </c>
      <c r="L774" s="282">
        <f>L773-L662</f>
        <v>0</v>
      </c>
    </row>
    <row r="775" spans="2:4" s="108" customFormat="1" ht="12.75" collapsed="1">
      <c r="B775" s="197"/>
      <c r="C775" s="198"/>
      <c r="D775" s="107"/>
    </row>
    <row r="776" spans="2:4" s="108" customFormat="1" ht="12.75">
      <c r="B776" s="197"/>
      <c r="C776" s="198"/>
      <c r="D776" s="107"/>
    </row>
    <row r="777" spans="2:4" s="108" customFormat="1" ht="12.75">
      <c r="B777" s="197"/>
      <c r="C777" s="198"/>
      <c r="D777" s="107"/>
    </row>
    <row r="778" spans="2:4" s="108" customFormat="1" ht="12.75">
      <c r="B778" s="197"/>
      <c r="C778" s="198"/>
      <c r="D778" s="107"/>
    </row>
    <row r="779" spans="2:4" s="108" customFormat="1" ht="12.75">
      <c r="B779" s="197"/>
      <c r="C779" s="198"/>
      <c r="D779" s="107"/>
    </row>
    <row r="780" spans="2:4" s="108" customFormat="1" ht="12.75">
      <c r="B780" s="197"/>
      <c r="C780" s="198"/>
      <c r="D780" s="107"/>
    </row>
    <row r="781" spans="2:4" s="108" customFormat="1" ht="12.75">
      <c r="B781" s="197"/>
      <c r="C781" s="198"/>
      <c r="D781" s="107"/>
    </row>
    <row r="782" spans="2:4" s="108" customFormat="1" ht="12.75">
      <c r="B782" s="197"/>
      <c r="C782" s="198"/>
      <c r="D782" s="107"/>
    </row>
    <row r="783" spans="2:4" s="108" customFormat="1" ht="12.75">
      <c r="B783" s="197"/>
      <c r="C783" s="198"/>
      <c r="D783" s="107"/>
    </row>
    <row r="784" spans="2:4" s="108" customFormat="1" ht="12.75">
      <c r="B784" s="197"/>
      <c r="C784" s="198"/>
      <c r="D784" s="107"/>
    </row>
    <row r="785" spans="2:4" s="108" customFormat="1" ht="12.75">
      <c r="B785" s="197"/>
      <c r="C785" s="198"/>
      <c r="D785" s="107"/>
    </row>
    <row r="786" spans="2:4" s="108" customFormat="1" ht="12.75">
      <c r="B786" s="197"/>
      <c r="C786" s="198"/>
      <c r="D786" s="107"/>
    </row>
    <row r="787" spans="2:4" s="108" customFormat="1" ht="12.75">
      <c r="B787" s="197"/>
      <c r="C787" s="198"/>
      <c r="D787" s="107"/>
    </row>
    <row r="788" spans="2:4" s="108" customFormat="1" ht="12.75">
      <c r="B788" s="197"/>
      <c r="C788" s="198"/>
      <c r="D788" s="107"/>
    </row>
    <row r="789" spans="2:4" s="108" customFormat="1" ht="12.75">
      <c r="B789" s="197"/>
      <c r="C789" s="198"/>
      <c r="D789" s="107"/>
    </row>
    <row r="790" spans="2:4" s="108" customFormat="1" ht="12.75">
      <c r="B790" s="197"/>
      <c r="C790" s="198"/>
      <c r="D790" s="107"/>
    </row>
    <row r="791" spans="2:4" s="108" customFormat="1" ht="12.75">
      <c r="B791" s="197"/>
      <c r="C791" s="198"/>
      <c r="D791" s="107"/>
    </row>
    <row r="792" spans="2:4" s="108" customFormat="1" ht="12.75">
      <c r="B792" s="197"/>
      <c r="C792" s="198"/>
      <c r="D792" s="107"/>
    </row>
    <row r="793" spans="2:4" s="108" customFormat="1" ht="12.75">
      <c r="B793" s="197"/>
      <c r="C793" s="198"/>
      <c r="D793" s="107"/>
    </row>
    <row r="794" spans="2:4" s="108" customFormat="1" ht="12.75">
      <c r="B794" s="197"/>
      <c r="C794" s="198"/>
      <c r="D794" s="107"/>
    </row>
    <row r="795" spans="2:4" s="108" customFormat="1" ht="12.75">
      <c r="B795" s="197"/>
      <c r="C795" s="198"/>
      <c r="D795" s="107"/>
    </row>
    <row r="796" spans="2:4" s="108" customFormat="1" ht="12.75">
      <c r="B796" s="197"/>
      <c r="C796" s="198"/>
      <c r="D796" s="107"/>
    </row>
    <row r="797" spans="2:4" s="108" customFormat="1" ht="12.75">
      <c r="B797" s="197"/>
      <c r="C797" s="198"/>
      <c r="D797" s="107"/>
    </row>
    <row r="798" spans="2:4" s="108" customFormat="1" ht="12.75">
      <c r="B798" s="197"/>
      <c r="C798" s="198"/>
      <c r="D798" s="107"/>
    </row>
    <row r="799" spans="2:4" s="108" customFormat="1" ht="12.75">
      <c r="B799" s="197"/>
      <c r="C799" s="198"/>
      <c r="D799" s="107"/>
    </row>
    <row r="800" spans="2:4" s="108" customFormat="1" ht="12.75">
      <c r="B800" s="197"/>
      <c r="C800" s="198"/>
      <c r="D800" s="107"/>
    </row>
    <row r="801" spans="2:4" s="108" customFormat="1" ht="12.75">
      <c r="B801" s="197"/>
      <c r="C801" s="198"/>
      <c r="D801" s="107"/>
    </row>
    <row r="802" spans="2:4" s="108" customFormat="1" ht="12.75">
      <c r="B802" s="197"/>
      <c r="C802" s="198"/>
      <c r="D802" s="107"/>
    </row>
    <row r="803" spans="2:4" s="108" customFormat="1" ht="12.75">
      <c r="B803" s="197"/>
      <c r="C803" s="198"/>
      <c r="D803" s="107"/>
    </row>
    <row r="804" spans="2:4" s="108" customFormat="1" ht="12.75">
      <c r="B804" s="197"/>
      <c r="C804" s="198"/>
      <c r="D804" s="107"/>
    </row>
    <row r="805" spans="2:4" s="108" customFormat="1" ht="12.75">
      <c r="B805" s="197"/>
      <c r="C805" s="198"/>
      <c r="D805" s="107"/>
    </row>
    <row r="806" ht="12.75">
      <c r="B806" s="102"/>
    </row>
    <row r="807" ht="12.75">
      <c r="B807" s="102"/>
    </row>
    <row r="808" ht="12.75">
      <c r="B808" s="102"/>
    </row>
    <row r="809" ht="12.75">
      <c r="B809" s="102"/>
    </row>
    <row r="810" ht="12.75">
      <c r="B810" s="102"/>
    </row>
    <row r="811" ht="12.75">
      <c r="B811" s="102"/>
    </row>
    <row r="812" ht="12.75">
      <c r="B812" s="102"/>
    </row>
    <row r="813" ht="12.75">
      <c r="B813" s="102"/>
    </row>
    <row r="814" ht="12.75">
      <c r="B814" s="102"/>
    </row>
    <row r="815" ht="12.75">
      <c r="B815" s="102"/>
    </row>
    <row r="816" ht="12.75">
      <c r="B816" s="102"/>
    </row>
    <row r="817" ht="12.75">
      <c r="B817" s="102"/>
    </row>
    <row r="818" ht="12.75">
      <c r="B818" s="102"/>
    </row>
    <row r="819" ht="12.75">
      <c r="B819" s="102"/>
    </row>
    <row r="820" ht="12.75">
      <c r="B820" s="102"/>
    </row>
    <row r="821" ht="12.75">
      <c r="B821" s="102"/>
    </row>
    <row r="822" ht="12.75">
      <c r="B822" s="102"/>
    </row>
    <row r="823" ht="12.75">
      <c r="B823" s="102"/>
    </row>
    <row r="824" ht="12.75">
      <c r="B824" s="102"/>
    </row>
    <row r="825" ht="12.75">
      <c r="B825" s="102"/>
    </row>
    <row r="826" ht="12.75">
      <c r="B826" s="102"/>
    </row>
    <row r="827" ht="12.75">
      <c r="B827" s="102"/>
    </row>
    <row r="828" ht="12.75">
      <c r="B828" s="102"/>
    </row>
    <row r="829" ht="12.75">
      <c r="B829" s="102"/>
    </row>
    <row r="830" ht="12.75">
      <c r="B830" s="102"/>
    </row>
    <row r="831" ht="12.75">
      <c r="B831" s="102"/>
    </row>
    <row r="832" ht="12.75">
      <c r="B832" s="102"/>
    </row>
    <row r="833" ht="12.75">
      <c r="B833" s="102"/>
    </row>
    <row r="834" ht="12.75">
      <c r="B834" s="102"/>
    </row>
    <row r="835" ht="12.75">
      <c r="B835" s="102"/>
    </row>
    <row r="836" ht="12.75">
      <c r="B836" s="102"/>
    </row>
    <row r="837" ht="12.75">
      <c r="B837" s="102"/>
    </row>
    <row r="838" ht="12.75">
      <c r="B838" s="102"/>
    </row>
    <row r="839" ht="12.75">
      <c r="B839" s="102"/>
    </row>
    <row r="840" ht="12.75">
      <c r="B840" s="102"/>
    </row>
    <row r="841" ht="12.75">
      <c r="B841" s="102"/>
    </row>
    <row r="842" ht="12.75">
      <c r="B842" s="102"/>
    </row>
    <row r="843" ht="12.75">
      <c r="B843" s="102"/>
    </row>
    <row r="844" ht="12.75">
      <c r="B844" s="102"/>
    </row>
    <row r="845" ht="12.75">
      <c r="B845" s="102"/>
    </row>
    <row r="846" ht="12.75">
      <c r="B846" s="102"/>
    </row>
    <row r="847" ht="12.75">
      <c r="B847" s="102"/>
    </row>
    <row r="848" ht="12.75">
      <c r="B848" s="102"/>
    </row>
    <row r="849" ht="12.75">
      <c r="B849" s="102"/>
    </row>
    <row r="850" ht="12.75">
      <c r="B850" s="102"/>
    </row>
    <row r="851" ht="12.75">
      <c r="B851" s="102"/>
    </row>
    <row r="852" ht="12.75">
      <c r="B852" s="102"/>
    </row>
    <row r="853" ht="12.75">
      <c r="B853" s="102"/>
    </row>
    <row r="854" ht="12.75">
      <c r="B854" s="102"/>
    </row>
    <row r="855" ht="12.75">
      <c r="B855" s="102"/>
    </row>
    <row r="856" ht="12.75">
      <c r="B856" s="102"/>
    </row>
    <row r="857" ht="12.75">
      <c r="B857" s="102"/>
    </row>
    <row r="858" ht="12.75">
      <c r="B858" s="102"/>
    </row>
    <row r="859" ht="12.75">
      <c r="B859" s="102"/>
    </row>
    <row r="860" ht="12.75">
      <c r="B860" s="102"/>
    </row>
    <row r="861" ht="12.75">
      <c r="B861" s="102"/>
    </row>
    <row r="862" ht="12.75">
      <c r="B862" s="102"/>
    </row>
    <row r="863" ht="12.75">
      <c r="B863" s="102"/>
    </row>
    <row r="864" ht="12.75">
      <c r="B864" s="102"/>
    </row>
    <row r="865" ht="12.75">
      <c r="B865" s="102"/>
    </row>
    <row r="866" ht="12.75">
      <c r="B866" s="102"/>
    </row>
    <row r="867" ht="12.75">
      <c r="B867" s="102"/>
    </row>
    <row r="868" ht="12.75">
      <c r="B868" s="102"/>
    </row>
    <row r="869" ht="12.75">
      <c r="B869" s="102"/>
    </row>
    <row r="870" ht="12.75">
      <c r="B870" s="102"/>
    </row>
    <row r="871" ht="12.75">
      <c r="B871" s="102"/>
    </row>
    <row r="872" ht="12.75">
      <c r="B872" s="102"/>
    </row>
    <row r="873" ht="12.75">
      <c r="B873" s="102"/>
    </row>
    <row r="874" ht="12.75">
      <c r="B874" s="102"/>
    </row>
    <row r="875" ht="12.75">
      <c r="B875" s="102"/>
    </row>
    <row r="876" ht="12.75">
      <c r="B876" s="102"/>
    </row>
    <row r="877" ht="12.75">
      <c r="B877" s="102"/>
    </row>
    <row r="878" ht="12.75">
      <c r="B878" s="102"/>
    </row>
    <row r="879" ht="12.75">
      <c r="B879" s="102"/>
    </row>
    <row r="880" ht="12.75">
      <c r="B880" s="102"/>
    </row>
    <row r="881" ht="12.75">
      <c r="B881" s="102"/>
    </row>
    <row r="882" ht="12.75">
      <c r="B882" s="102"/>
    </row>
    <row r="883" ht="12.75">
      <c r="B883" s="102"/>
    </row>
    <row r="884" ht="12.75">
      <c r="B884" s="102"/>
    </row>
    <row r="885" ht="12.75">
      <c r="B885" s="102"/>
    </row>
    <row r="886" ht="12.75">
      <c r="B886" s="102"/>
    </row>
    <row r="887" ht="12.75">
      <c r="B887" s="102"/>
    </row>
    <row r="888" ht="12.75">
      <c r="B888" s="102"/>
    </row>
    <row r="889" ht="12.75">
      <c r="B889" s="102"/>
    </row>
    <row r="890" ht="12.75">
      <c r="B890" s="102"/>
    </row>
    <row r="891" ht="12.75">
      <c r="B891" s="102"/>
    </row>
    <row r="892" ht="12.75">
      <c r="B892" s="102"/>
    </row>
    <row r="893" ht="12.75">
      <c r="B893" s="102"/>
    </row>
    <row r="894" ht="12.75">
      <c r="B894" s="102"/>
    </row>
    <row r="895" ht="12.75">
      <c r="B895" s="102"/>
    </row>
    <row r="896" ht="12.75">
      <c r="B896" s="102"/>
    </row>
    <row r="897" ht="12.75">
      <c r="B897" s="102"/>
    </row>
    <row r="898" ht="12.75">
      <c r="B898" s="102"/>
    </row>
    <row r="899" ht="12.75">
      <c r="B899" s="102"/>
    </row>
    <row r="900" ht="12.75">
      <c r="B900" s="102"/>
    </row>
    <row r="901" ht="12.75">
      <c r="B901" s="102"/>
    </row>
    <row r="902" ht="12.75">
      <c r="B902" s="102"/>
    </row>
    <row r="903" ht="12.75">
      <c r="B903" s="102"/>
    </row>
    <row r="904" ht="12.75">
      <c r="B904" s="102"/>
    </row>
    <row r="905" ht="12.75">
      <c r="B905" s="102"/>
    </row>
    <row r="906" ht="12.75">
      <c r="B906" s="102"/>
    </row>
    <row r="907" ht="12.75">
      <c r="B907" s="102"/>
    </row>
    <row r="908" ht="12.75">
      <c r="B908" s="102"/>
    </row>
    <row r="909" ht="12.75">
      <c r="B909" s="102"/>
    </row>
    <row r="910" ht="12.75">
      <c r="B910" s="102"/>
    </row>
    <row r="911" ht="12.75">
      <c r="B911" s="102"/>
    </row>
    <row r="912" ht="12.75">
      <c r="B912" s="102"/>
    </row>
    <row r="913" ht="12.75">
      <c r="B913" s="102"/>
    </row>
    <row r="914" ht="12.75">
      <c r="B914" s="102"/>
    </row>
    <row r="915" ht="12.75">
      <c r="B915" s="102"/>
    </row>
    <row r="916" ht="12.75">
      <c r="B916" s="102"/>
    </row>
    <row r="917" ht="12.75">
      <c r="B917" s="102"/>
    </row>
    <row r="918" ht="12.75">
      <c r="B918" s="102"/>
    </row>
    <row r="919" ht="12.75">
      <c r="B919" s="102"/>
    </row>
    <row r="920" ht="12.75">
      <c r="B920" s="102"/>
    </row>
    <row r="921" ht="12.75">
      <c r="B921" s="102"/>
    </row>
    <row r="922" ht="12.75">
      <c r="B922" s="102"/>
    </row>
    <row r="923" ht="12.75">
      <c r="B923" s="102"/>
    </row>
    <row r="924" ht="12.75">
      <c r="B924" s="102"/>
    </row>
    <row r="925" ht="12.75">
      <c r="B925" s="102"/>
    </row>
    <row r="926" ht="12.75">
      <c r="B926" s="102"/>
    </row>
    <row r="927" ht="12.75">
      <c r="B927" s="102"/>
    </row>
    <row r="928" ht="12.75">
      <c r="B928" s="102"/>
    </row>
    <row r="929" ht="12.75">
      <c r="B929" s="102"/>
    </row>
    <row r="930" ht="12.75">
      <c r="B930" s="102"/>
    </row>
    <row r="931" ht="12.75">
      <c r="B931" s="102"/>
    </row>
    <row r="932" ht="12.75">
      <c r="B932" s="102"/>
    </row>
    <row r="933" ht="12.75">
      <c r="B933" s="102"/>
    </row>
    <row r="934" ht="12.75">
      <c r="B934" s="102"/>
    </row>
    <row r="935" ht="12.75">
      <c r="B935" s="102"/>
    </row>
    <row r="936" ht="12.75">
      <c r="B936" s="102"/>
    </row>
    <row r="937" ht="12.75">
      <c r="B937" s="102"/>
    </row>
    <row r="938" ht="12.75">
      <c r="B938" s="102"/>
    </row>
    <row r="939" ht="12.75">
      <c r="B939" s="102"/>
    </row>
    <row r="940" ht="12.75">
      <c r="B940" s="102"/>
    </row>
    <row r="941" ht="12.75">
      <c r="B941" s="102"/>
    </row>
    <row r="942" ht="12.75">
      <c r="B942" s="102"/>
    </row>
    <row r="943" ht="12.75">
      <c r="B943" s="102"/>
    </row>
    <row r="944" ht="12.75">
      <c r="B944" s="102"/>
    </row>
    <row r="945" ht="12.75">
      <c r="B945" s="102"/>
    </row>
    <row r="946" ht="12.75">
      <c r="B946" s="102"/>
    </row>
    <row r="947" ht="12.75">
      <c r="B947" s="102"/>
    </row>
    <row r="948" ht="12.75">
      <c r="B948" s="102"/>
    </row>
    <row r="949" ht="12.75">
      <c r="B949" s="102"/>
    </row>
    <row r="950" ht="12.75">
      <c r="B950" s="102"/>
    </row>
    <row r="951" ht="12.75">
      <c r="B951" s="102"/>
    </row>
    <row r="952" ht="12.75">
      <c r="B952" s="102"/>
    </row>
    <row r="953" ht="12.75">
      <c r="B953" s="102"/>
    </row>
    <row r="954" ht="12.75">
      <c r="B954" s="102"/>
    </row>
    <row r="955" ht="12.75">
      <c r="B955" s="102"/>
    </row>
    <row r="956" ht="12.75">
      <c r="B956" s="102"/>
    </row>
    <row r="957" ht="12.75">
      <c r="B957" s="102"/>
    </row>
    <row r="958" ht="12.75">
      <c r="B958" s="102"/>
    </row>
    <row r="959" ht="12.75">
      <c r="B959" s="102"/>
    </row>
    <row r="960" ht="12.75">
      <c r="B960" s="102"/>
    </row>
    <row r="961" ht="12.75">
      <c r="B961" s="102"/>
    </row>
    <row r="962" ht="12.75">
      <c r="B962" s="102"/>
    </row>
    <row r="963" ht="12.75">
      <c r="B963" s="102"/>
    </row>
    <row r="964" ht="12.75">
      <c r="B964" s="102"/>
    </row>
    <row r="965" ht="12.75">
      <c r="B965" s="102"/>
    </row>
    <row r="966" ht="12.75">
      <c r="B966" s="102"/>
    </row>
    <row r="967" ht="12.75">
      <c r="B967" s="102"/>
    </row>
    <row r="968" ht="12.75">
      <c r="B968" s="102"/>
    </row>
    <row r="969" ht="12.75">
      <c r="B969" s="102"/>
    </row>
    <row r="970" ht="12.75">
      <c r="B970" s="102"/>
    </row>
    <row r="971" ht="12.75">
      <c r="B971" s="102"/>
    </row>
    <row r="972" ht="12.75">
      <c r="B972" s="102"/>
    </row>
  </sheetData>
  <sheetProtection/>
  <mergeCells count="1">
    <mergeCell ref="A5:L5"/>
  </mergeCells>
  <printOptions/>
  <pageMargins left="0.984251968503937" right="0.4724409448818898" top="0.5118110236220472" bottom="0.5118110236220472" header="0.5118110236220472" footer="0.31496062992125984"/>
  <pageSetup firstPageNumber="4" useFirstPageNumber="1" fitToHeight="0" horizontalDpi="600" verticalDpi="600" orientation="portrait" paperSize="9" scale="6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23"/>
  <sheetViews>
    <sheetView view="pageBreakPreview" zoomScaleSheetLayoutView="100" workbookViewId="0" topLeftCell="A1">
      <selection activeCell="A1" sqref="A1"/>
    </sheetView>
  </sheetViews>
  <sheetFormatPr defaultColWidth="9.00390625" defaultRowHeight="12.75" outlineLevelCol="1"/>
  <cols>
    <col min="1" max="1" width="23.00390625" style="146" customWidth="1"/>
    <col min="2" max="2" width="73.125" style="146" customWidth="1"/>
    <col min="3" max="3" width="13.75390625" style="148" hidden="1" customWidth="1" outlineLevel="1"/>
    <col min="4" max="4" width="13.25390625" style="148" hidden="1" customWidth="1" outlineLevel="1"/>
    <col min="5" max="5" width="13.25390625" style="148" customWidth="1" collapsed="1"/>
    <col min="6" max="7" width="13.25390625" style="148" customWidth="1"/>
  </cols>
  <sheetData>
    <row r="1" spans="2:6" ht="12.75">
      <c r="B1" s="147"/>
      <c r="D1" s="169" t="s">
        <v>842</v>
      </c>
      <c r="F1" s="169" t="s">
        <v>894</v>
      </c>
    </row>
    <row r="2" spans="2:6" ht="12.75">
      <c r="B2" s="147"/>
      <c r="D2" s="169" t="s">
        <v>554</v>
      </c>
      <c r="F2" s="169" t="s">
        <v>554</v>
      </c>
    </row>
    <row r="3" spans="1:7" ht="12.75">
      <c r="A3" s="149"/>
      <c r="B3" s="150"/>
      <c r="C3" s="151"/>
      <c r="D3" s="169" t="s">
        <v>599</v>
      </c>
      <c r="E3" s="151"/>
      <c r="F3" s="169" t="s">
        <v>395</v>
      </c>
      <c r="G3" s="151"/>
    </row>
    <row r="4" ht="12.75">
      <c r="B4" s="147"/>
    </row>
    <row r="5" spans="1:7" ht="14.25" customHeight="1">
      <c r="A5" s="278" t="s">
        <v>898</v>
      </c>
      <c r="B5" s="278"/>
      <c r="C5" s="278"/>
      <c r="D5" s="278"/>
      <c r="E5" s="278"/>
      <c r="F5" s="278"/>
      <c r="G5" s="278"/>
    </row>
    <row r="7" spans="1:7" ht="81" customHeight="1">
      <c r="A7" s="152" t="s">
        <v>162</v>
      </c>
      <c r="B7" s="245" t="s">
        <v>438</v>
      </c>
      <c r="C7" s="251" t="s">
        <v>611</v>
      </c>
      <c r="D7" s="251" t="s">
        <v>522</v>
      </c>
      <c r="E7" s="251" t="s">
        <v>394</v>
      </c>
      <c r="F7" s="251" t="s">
        <v>522</v>
      </c>
      <c r="G7" s="40" t="s">
        <v>523</v>
      </c>
    </row>
    <row r="8" spans="1:7" ht="12.75">
      <c r="A8" s="153">
        <v>1</v>
      </c>
      <c r="B8" s="245">
        <v>2</v>
      </c>
      <c r="C8" s="152">
        <v>3</v>
      </c>
      <c r="D8" s="152">
        <f>C8+1</f>
        <v>4</v>
      </c>
      <c r="E8" s="152">
        <v>3</v>
      </c>
      <c r="F8" s="152">
        <f>E8+1</f>
        <v>4</v>
      </c>
      <c r="G8" s="152">
        <f>F8+1</f>
        <v>5</v>
      </c>
    </row>
    <row r="9" spans="1:7" ht="12.75" customHeight="1">
      <c r="A9" s="154" t="s">
        <v>439</v>
      </c>
      <c r="B9" s="246" t="s">
        <v>440</v>
      </c>
      <c r="C9" s="155" t="e">
        <f>C10+C17</f>
        <v>#REF!</v>
      </c>
      <c r="D9" s="155" t="e">
        <f>D10+D17</f>
        <v>#REF!</v>
      </c>
      <c r="E9" s="155">
        <f>E10+E17</f>
        <v>736.1978700000909</v>
      </c>
      <c r="F9" s="155">
        <f>F10+F17</f>
        <v>2086.84756</v>
      </c>
      <c r="G9" s="155">
        <f>G10+G17</f>
        <v>2823.0454300001147</v>
      </c>
    </row>
    <row r="10" spans="1:7" ht="12.75">
      <c r="A10" s="156" t="s">
        <v>441</v>
      </c>
      <c r="B10" s="246" t="s">
        <v>442</v>
      </c>
      <c r="C10" s="155" t="e">
        <f>C11+C14</f>
        <v>#REF!</v>
      </c>
      <c r="D10" s="155" t="e">
        <f>D11+D14</f>
        <v>#REF!</v>
      </c>
      <c r="E10" s="155">
        <f>E11+E14</f>
        <v>736.1978700000909</v>
      </c>
      <c r="F10" s="155">
        <f>F11+F14</f>
        <v>2086.84756</v>
      </c>
      <c r="G10" s="155">
        <f>G11+G14</f>
        <v>2823.0454300001147</v>
      </c>
    </row>
    <row r="11" spans="1:7" ht="12.75">
      <c r="A11" s="157" t="s">
        <v>443</v>
      </c>
      <c r="B11" s="247" t="s">
        <v>444</v>
      </c>
      <c r="C11" s="158">
        <f aca="true" t="shared" si="0" ref="C11:G12">C12</f>
        <v>-445925</v>
      </c>
      <c r="D11" s="158">
        <f t="shared" si="0"/>
        <v>0</v>
      </c>
      <c r="E11" s="158">
        <f t="shared" si="0"/>
        <v>-445925</v>
      </c>
      <c r="F11" s="158">
        <f t="shared" si="0"/>
        <v>0</v>
      </c>
      <c r="G11" s="158">
        <f t="shared" si="0"/>
        <v>-445925</v>
      </c>
    </row>
    <row r="12" spans="1:7" ht="12.75">
      <c r="A12" s="157" t="s">
        <v>445</v>
      </c>
      <c r="B12" s="247" t="s">
        <v>446</v>
      </c>
      <c r="C12" s="158">
        <f t="shared" si="0"/>
        <v>-445925</v>
      </c>
      <c r="D12" s="158">
        <f t="shared" si="0"/>
        <v>0</v>
      </c>
      <c r="E12" s="158">
        <f t="shared" si="0"/>
        <v>-445925</v>
      </c>
      <c r="F12" s="158">
        <f t="shared" si="0"/>
        <v>0</v>
      </c>
      <c r="G12" s="158">
        <f t="shared" si="0"/>
        <v>-445925</v>
      </c>
    </row>
    <row r="13" spans="1:7" ht="12.75">
      <c r="A13" s="159" t="s">
        <v>164</v>
      </c>
      <c r="B13" s="247" t="s">
        <v>447</v>
      </c>
      <c r="C13" s="158">
        <f>-'НЕТ Дох.'!C115</f>
        <v>-445925</v>
      </c>
      <c r="D13" s="158">
        <f>-'НЕТ Дох.'!D115</f>
        <v>0</v>
      </c>
      <c r="E13" s="158">
        <f>SUM(C13:D13)</f>
        <v>-445925</v>
      </c>
      <c r="F13" s="158">
        <f>-'НЕТ Дох.'!F115</f>
        <v>0</v>
      </c>
      <c r="G13" s="158">
        <f>SUM(E13:F13)</f>
        <v>-445925</v>
      </c>
    </row>
    <row r="14" spans="1:7" ht="12.75">
      <c r="A14" s="159" t="s">
        <v>448</v>
      </c>
      <c r="B14" s="247" t="s">
        <v>449</v>
      </c>
      <c r="C14" s="158" t="e">
        <f aca="true" t="shared" si="1" ref="C14:G15">C15</f>
        <v>#REF!</v>
      </c>
      <c r="D14" s="158" t="e">
        <f t="shared" si="1"/>
        <v>#REF!</v>
      </c>
      <c r="E14" s="269">
        <f t="shared" si="1"/>
        <v>446661.1978700001</v>
      </c>
      <c r="F14" s="158">
        <f t="shared" si="1"/>
        <v>2086.84756</v>
      </c>
      <c r="G14" s="269">
        <f t="shared" si="1"/>
        <v>448748.0454300001</v>
      </c>
    </row>
    <row r="15" spans="1:7" ht="12.75">
      <c r="A15" s="159" t="s">
        <v>450</v>
      </c>
      <c r="B15" s="247" t="s">
        <v>451</v>
      </c>
      <c r="C15" s="158" t="e">
        <f t="shared" si="1"/>
        <v>#REF!</v>
      </c>
      <c r="D15" s="158" t="e">
        <f t="shared" si="1"/>
        <v>#REF!</v>
      </c>
      <c r="E15" s="269">
        <f t="shared" si="1"/>
        <v>446661.1978700001</v>
      </c>
      <c r="F15" s="158">
        <f t="shared" si="1"/>
        <v>2086.84756</v>
      </c>
      <c r="G15" s="269">
        <f t="shared" si="1"/>
        <v>448748.0454300001</v>
      </c>
    </row>
    <row r="16" spans="1:7" ht="12.75">
      <c r="A16" s="159" t="s">
        <v>165</v>
      </c>
      <c r="B16" s="247" t="s">
        <v>452</v>
      </c>
      <c r="C16" s="158" t="e">
        <f>#REF!</f>
        <v>#REF!</v>
      </c>
      <c r="D16" s="158" t="e">
        <f>#REF!+#REF!</f>
        <v>#REF!</v>
      </c>
      <c r="E16" s="269">
        <f>'Пр. 1'!G433</f>
        <v>446661.1978700001</v>
      </c>
      <c r="F16" s="158">
        <f>'Пр. 1'!H433+'Пр. 1'!I433</f>
        <v>2086.84756</v>
      </c>
      <c r="G16" s="269">
        <f>SUM(E16:F16)</f>
        <v>448748.0454300001</v>
      </c>
    </row>
    <row r="17" spans="1:7" ht="12.75">
      <c r="A17" s="160" t="s">
        <v>453</v>
      </c>
      <c r="B17" s="246" t="s">
        <v>454</v>
      </c>
      <c r="C17" s="161">
        <f>C18+C21</f>
        <v>0</v>
      </c>
      <c r="D17" s="161">
        <f>D18+D21</f>
        <v>0</v>
      </c>
      <c r="E17" s="161">
        <f>E18+E21</f>
        <v>0</v>
      </c>
      <c r="F17" s="161">
        <f>F18+F21</f>
        <v>0</v>
      </c>
      <c r="G17" s="161">
        <f>G18+G21</f>
        <v>0</v>
      </c>
    </row>
    <row r="18" spans="1:7" ht="15" customHeight="1">
      <c r="A18" s="162" t="s">
        <v>455</v>
      </c>
      <c r="B18" s="249" t="s">
        <v>456</v>
      </c>
      <c r="C18" s="163">
        <f>-C19</f>
        <v>-864</v>
      </c>
      <c r="D18" s="163">
        <f>-D19</f>
        <v>0</v>
      </c>
      <c r="E18" s="163">
        <f>-E19</f>
        <v>-864</v>
      </c>
      <c r="F18" s="163">
        <f>-F19</f>
        <v>0</v>
      </c>
      <c r="G18" s="163">
        <f>-G19</f>
        <v>-864</v>
      </c>
    </row>
    <row r="19" spans="1:7" ht="52.5" customHeight="1">
      <c r="A19" s="162" t="s">
        <v>457</v>
      </c>
      <c r="B19" s="249" t="s">
        <v>458</v>
      </c>
      <c r="C19" s="163">
        <f>C20</f>
        <v>864</v>
      </c>
      <c r="D19" s="163">
        <f>D20</f>
        <v>0</v>
      </c>
      <c r="E19" s="163">
        <f>E20</f>
        <v>864</v>
      </c>
      <c r="F19" s="163">
        <f>F20</f>
        <v>0</v>
      </c>
      <c r="G19" s="163">
        <f>G20</f>
        <v>864</v>
      </c>
    </row>
    <row r="20" spans="1:7" ht="52.5" customHeight="1">
      <c r="A20" s="6" t="s">
        <v>166</v>
      </c>
      <c r="B20" s="250" t="s">
        <v>859</v>
      </c>
      <c r="C20" s="164">
        <v>864</v>
      </c>
      <c r="D20" s="164">
        <v>0</v>
      </c>
      <c r="E20" s="164">
        <v>864</v>
      </c>
      <c r="F20" s="164">
        <v>0</v>
      </c>
      <c r="G20" s="164">
        <v>864</v>
      </c>
    </row>
    <row r="21" spans="1:7" ht="25.5">
      <c r="A21" s="165" t="s">
        <v>459</v>
      </c>
      <c r="B21" s="249" t="s">
        <v>460</v>
      </c>
      <c r="C21" s="166">
        <f aca="true" t="shared" si="2" ref="C21:G22">C22</f>
        <v>864</v>
      </c>
      <c r="D21" s="166">
        <f t="shared" si="2"/>
        <v>0</v>
      </c>
      <c r="E21" s="166">
        <f t="shared" si="2"/>
        <v>864</v>
      </c>
      <c r="F21" s="166">
        <f t="shared" si="2"/>
        <v>0</v>
      </c>
      <c r="G21" s="166">
        <f t="shared" si="2"/>
        <v>864</v>
      </c>
    </row>
    <row r="22" spans="1:7" ht="38.25">
      <c r="A22" s="167" t="s">
        <v>461</v>
      </c>
      <c r="B22" s="248" t="s">
        <v>220</v>
      </c>
      <c r="C22" s="164">
        <f t="shared" si="2"/>
        <v>864</v>
      </c>
      <c r="D22" s="164">
        <f t="shared" si="2"/>
        <v>0</v>
      </c>
      <c r="E22" s="164">
        <f t="shared" si="2"/>
        <v>864</v>
      </c>
      <c r="F22" s="164">
        <f t="shared" si="2"/>
        <v>0</v>
      </c>
      <c r="G22" s="164">
        <f t="shared" si="2"/>
        <v>864</v>
      </c>
    </row>
    <row r="23" spans="1:7" ht="42" customHeight="1">
      <c r="A23" s="8" t="s">
        <v>167</v>
      </c>
      <c r="B23" s="116" t="s">
        <v>420</v>
      </c>
      <c r="C23" s="168">
        <v>864</v>
      </c>
      <c r="D23" s="168">
        <v>0</v>
      </c>
      <c r="E23" s="168">
        <v>864</v>
      </c>
      <c r="F23" s="168">
        <v>0</v>
      </c>
      <c r="G23" s="168">
        <v>864</v>
      </c>
    </row>
  </sheetData>
  <sheetProtection/>
  <mergeCells count="1">
    <mergeCell ref="A5:G5"/>
  </mergeCells>
  <printOptions/>
  <pageMargins left="0.984251968503937" right="0.4724409448818898" top="0.5118110236220472" bottom="0.5118110236220472" header="0.5118110236220472" footer="0.5118110236220472"/>
  <pageSetup firstPageNumber="8" useFirstPageNumber="1" fitToHeight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г. Кизел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Екатерина Михайловна</dc:creator>
  <cp:keywords/>
  <dc:description/>
  <cp:lastModifiedBy>Кузнецова Екатерина Михайловна</cp:lastModifiedBy>
  <cp:lastPrinted>2016-03-17T10:22:02Z</cp:lastPrinted>
  <dcterms:created xsi:type="dcterms:W3CDTF">2015-09-23T08:47:51Z</dcterms:created>
  <dcterms:modified xsi:type="dcterms:W3CDTF">2016-03-18T04:10:21Z</dcterms:modified>
  <cp:category/>
  <cp:version/>
  <cp:contentType/>
  <cp:contentStatus/>
</cp:coreProperties>
</file>