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685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1'!$7:$8</definedName>
    <definedName name="_xlnm.Print_Titles" localSheetId="1">'Приложение 2'!$7:$8</definedName>
    <definedName name="_xlnm.Print_Titles" localSheetId="2">'Приложение 3'!$7:$8</definedName>
    <definedName name="_xlnm.Print_Area" localSheetId="1">'Приложение 2'!$A$1:$T$517</definedName>
    <definedName name="_xlnm.Print_Area" localSheetId="2">'Приложение 3'!$A$1:$V$785</definedName>
  </definedNames>
  <calcPr fullCalcOnLoad="1"/>
</workbook>
</file>

<file path=xl/sharedStrings.xml><?xml version="1.0" encoding="utf-8"?>
<sst xmlns="http://schemas.openxmlformats.org/spreadsheetml/2006/main" count="2565" uniqueCount="752">
  <si>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</si>
  <si>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Основное мероприятие "Поддержка детей-сирот и детей, оставшихся без попечения родителей"</t>
  </si>
  <si>
    <t>Пенсионное обеспечение</t>
  </si>
  <si>
    <t>08 00</t>
  </si>
  <si>
    <t>Культура, кинематография</t>
  </si>
  <si>
    <t>08 01</t>
  </si>
  <si>
    <t>Культура</t>
  </si>
  <si>
    <t>Глава муниципального образования</t>
  </si>
  <si>
    <t>Центральный аппарат</t>
  </si>
  <si>
    <t>Основное мероприятие "Сохранение и развитие библиотечного дела"</t>
  </si>
  <si>
    <t>Основное мероприятие "Организация и проведение мероприятий по профилактике и противодействию экстремизму"</t>
  </si>
  <si>
    <t>Организация и проведение приватизации муниципального имущества, оценка недвижимости, признание прав и регулирование отношений по муниципальной собственности</t>
  </si>
  <si>
    <t>Информирование населения через средства массовой информации, публикации нормативных актов</t>
  </si>
  <si>
    <t xml:space="preserve">Организация обучения муниципальных служащих на курсах повышения квалификации </t>
  </si>
  <si>
    <t xml:space="preserve">Предоставление дополнительного образования в организациях сферы культуры </t>
  </si>
  <si>
    <t>Основное мероприятие "Мероприятия в сфере дополнительного образования"</t>
  </si>
  <si>
    <t>Основное мероприятие "Развитие культурно-досуговой деятельности"</t>
  </si>
  <si>
    <t>04 2 00 00000</t>
  </si>
  <si>
    <t>04 2 01 00000</t>
  </si>
  <si>
    <t>04 3 00 00000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</si>
  <si>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</si>
  <si>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</si>
  <si>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</si>
  <si>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</si>
  <si>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</si>
  <si>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</si>
  <si>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</si>
  <si>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</si>
  <si>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</si>
  <si>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</si>
  <si>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</si>
  <si>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</si>
  <si>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</si>
  <si>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</si>
  <si>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доля местного бюджета (не менее 30% от стоимости путевки)</t>
  </si>
  <si>
    <t xml:space="preserve">доля бюджета Пермского края </t>
  </si>
  <si>
    <t>Основное мероприятие "Улучшение жилищных условий молодых семей"</t>
  </si>
  <si>
    <t>03 09</t>
  </si>
  <si>
    <t>Основное мероприятие "Внедрение и применение на муниципальной службе эффективных технологий и современных методов кадровой работы"</t>
  </si>
  <si>
    <t>90 0 00 00000</t>
  </si>
  <si>
    <t>91 0 00 00000</t>
  </si>
  <si>
    <t>05 3 00 00000</t>
  </si>
  <si>
    <t>05 3 01 00000</t>
  </si>
  <si>
    <t>07 09</t>
  </si>
  <si>
    <t>Другие вопросы в области образования</t>
  </si>
  <si>
    <t>10 00</t>
  </si>
  <si>
    <t>Социальная политика</t>
  </si>
  <si>
    <t>10 03</t>
  </si>
  <si>
    <t>Социальное обеспечение населения</t>
  </si>
  <si>
    <t>10 04</t>
  </si>
  <si>
    <t>Охрана семьи и детства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</si>
  <si>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</si>
  <si>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</si>
  <si>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</si>
  <si>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t>400</t>
  </si>
  <si>
    <t>Подпрограмма "Общее образование"</t>
  </si>
  <si>
    <t>доля местного бюджета</t>
  </si>
  <si>
    <t>доля бюджета ПК</t>
  </si>
  <si>
    <t>Вид расходов</t>
  </si>
  <si>
    <t>Наименование расходов</t>
  </si>
  <si>
    <t>Организация психолого-медико-педагогического консультирования детей, родителей (законных представителей)</t>
  </si>
  <si>
    <t>100</t>
  </si>
  <si>
    <t>91 0 00 2Т060</t>
  </si>
  <si>
    <t>Подпрограмма "Градостроительная деятельность"</t>
  </si>
  <si>
    <t>Закупка товаров, работ и услуг для обеспечения государственных (муниципальных) нужд</t>
  </si>
  <si>
    <t>Резервные фонды</t>
  </si>
  <si>
    <t>Мероприятия по организации оздоровления и отдыха детей</t>
  </si>
  <si>
    <t>Основное мероприятие "Предоставление дошкольного образования детей в образовательных организациях"</t>
  </si>
  <si>
    <t>Основное мероприятие "Предоставление общего (начального, основного, среднего) образования детей в образовательных организациях"</t>
  </si>
  <si>
    <t>Основное мероприятие "Предоставление дополнительного образования детей по дополнительным общеобразовательным программам в образовательных организациях"</t>
  </si>
  <si>
    <t>Обслуживание государственного (муниципального) долга</t>
  </si>
  <si>
    <t>13 00</t>
  </si>
  <si>
    <t>Обслуживание государственного и муниципального долга</t>
  </si>
  <si>
    <t>13 01</t>
  </si>
  <si>
    <t>Обеспечение общедоступного  бесплатного дошкольного, начального общего, основного общего, среднего (полного) общего образования, а также дополнительного образования  в общеобразовательных организациях</t>
  </si>
  <si>
    <t>02 0 00 00000</t>
  </si>
  <si>
    <t>02 1 00 00000</t>
  </si>
  <si>
    <t>02 1 01 00000</t>
  </si>
  <si>
    <t>02 2 00 00000</t>
  </si>
  <si>
    <t>02 2 01 00000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</si>
  <si>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</si>
  <si>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04 00</t>
  </si>
  <si>
    <t>Национальная экономика</t>
  </si>
  <si>
    <t>Расходы на содержание межпоселенческих мест захоронения</t>
  </si>
  <si>
    <t xml:space="preserve">Предоставление дополнительного образования  в организациях сферы образования научно-технической, художественно-эстетической, эколого-биологической, социально-педагогической, военно-патриотической, спортивно-технической направленности  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</si>
  <si>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</si>
  <si>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</si>
  <si>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"Мероприятия по хранению, комплектованию, учету и использованию архивных документов"</t>
  </si>
  <si>
    <t>05 0 00 00000</t>
  </si>
  <si>
    <t>05 1 00 00000</t>
  </si>
  <si>
    <t>05 1 01 00000</t>
  </si>
  <si>
    <t>Подпрограмма "Социальная поддержка семей и детей"</t>
  </si>
  <si>
    <t>05 1 01 03100</t>
  </si>
  <si>
    <t>Публичный показ музейных предметов, музейных коллекций</t>
  </si>
  <si>
    <t>Обеспечение деятельности Единой дежурно-диспетчерской службы</t>
  </si>
  <si>
    <t>Обеспечение доступа к открытым спортивным объектам для свободного пользования</t>
  </si>
  <si>
    <t>Ведомство</t>
  </si>
  <si>
    <t>Раздел, подраздел</t>
  </si>
  <si>
    <t>01 00</t>
  </si>
  <si>
    <t>Основное мероприятие "Организация и проведение прочих мероприятий в области образования"</t>
  </si>
  <si>
    <t>Прочие мероприятия в сфере образования</t>
  </si>
  <si>
    <t>03 0 00 00000</t>
  </si>
  <si>
    <t>03 1 00 00000</t>
  </si>
  <si>
    <t>03 1 01 00000</t>
  </si>
  <si>
    <t>Государственная регистрация актов гражданского состояния</t>
  </si>
  <si>
    <t>Подпрограмма "Обеспечение реализации программы и прочие мероприятия в области образования"</t>
  </si>
  <si>
    <t>08 0 00 00000</t>
  </si>
  <si>
    <t>08 1 00 00000</t>
  </si>
  <si>
    <t>08 1 01 00000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</si>
  <si>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</si>
  <si>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05 2 00 00000</t>
  </si>
  <si>
    <t>05 2 01 00000</t>
  </si>
  <si>
    <t>Капитальные вложения в объекты государственной (муниципальной) собственности</t>
  </si>
  <si>
    <t>07 1 00 00000</t>
  </si>
  <si>
    <t>92 0 00 00000</t>
  </si>
  <si>
    <t>Обеспечение реализации проекта "Мобильный учитель"</t>
  </si>
  <si>
    <t>01 11</t>
  </si>
  <si>
    <t>91 0 00 59300</t>
  </si>
  <si>
    <t>10 01</t>
  </si>
  <si>
    <t>11 00</t>
  </si>
  <si>
    <t>Физическая культура и спорт</t>
  </si>
  <si>
    <t>11 02</t>
  </si>
  <si>
    <t>Массовый спорт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</si>
  <si>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</si>
  <si>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</si>
  <si>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08 2 00 00000</t>
  </si>
  <si>
    <t>08 2 01 00000</t>
  </si>
  <si>
    <t>Присмотр и уход за детьми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</si>
  <si>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</si>
  <si>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03 00</t>
  </si>
  <si>
    <t>Национальная безопасность и правоохранительная деятельность</t>
  </si>
  <si>
    <t>Основное мероприятие "Обеспечение градостроительной деятельности"</t>
  </si>
  <si>
    <t>07 03</t>
  </si>
  <si>
    <t>Дополнительное образование детей</t>
  </si>
  <si>
    <t>Подпрограмма "Дошкольное образование"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</si>
  <si>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</si>
  <si>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</si>
  <si>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</si>
  <si>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300</t>
  </si>
  <si>
    <t>Социальное обеспечение и иные выплаты населению</t>
  </si>
  <si>
    <t>Подпрограмма "Дополнительное образование"</t>
  </si>
  <si>
    <t>Подпрограмма "Организация отдыха и оздоровления детей"</t>
  </si>
  <si>
    <t>Мероприятия по организации отдыха детей в каникулярное время</t>
  </si>
  <si>
    <t>800</t>
  </si>
  <si>
    <t>Иные бюджетные ассигнования</t>
  </si>
  <si>
    <t>01 05</t>
  </si>
  <si>
    <t>Судебная система</t>
  </si>
  <si>
    <t>Подпрограмма "Дорожная деятельность"</t>
  </si>
  <si>
    <t>Основное мероприятие "Содержание органов местного самоуправления"</t>
  </si>
  <si>
    <t>06 0 00 00000</t>
  </si>
  <si>
    <t>06 1 00 00000</t>
  </si>
  <si>
    <t>06 1 01 00000</t>
  </si>
  <si>
    <t>Основное мероприятие "Реализация мер в области обеспечения безопасности"</t>
  </si>
  <si>
    <t xml:space="preserve"> </t>
  </si>
  <si>
    <t>Целевая статья расходов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</si>
  <si>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</si>
  <si>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03 2 00 00000</t>
  </si>
  <si>
    <t>03 2 01 00000</t>
  </si>
  <si>
    <t>в том числе:</t>
  </si>
  <si>
    <t>Основное мероприятие "Прочие меры социальной поддержки семьям с детьми"</t>
  </si>
  <si>
    <t>04 0 00 00000</t>
  </si>
  <si>
    <t>04 1 00 00000</t>
  </si>
  <si>
    <t>Библиотечное, библиографическое и информационное обслуживание пользователей библиотеки</t>
  </si>
  <si>
    <t>09 1 01 L5110</t>
  </si>
  <si>
    <t>средства бюджета ПК</t>
  </si>
  <si>
    <t>средства местного бюджета</t>
  </si>
  <si>
    <t>Осуществление полномочий по созданию и организации деятельности административных комиссий</t>
  </si>
  <si>
    <t>Основное мероприятие "Содействие в создании условий для удовлетворения потребности детей и родителей в качественном и доступном отдыхе и оздоровлении"</t>
  </si>
  <si>
    <t>07 0 00 00000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</si>
  <si>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</si>
  <si>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</si>
  <si>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</si>
  <si>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</si>
  <si>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01 13</t>
  </si>
  <si>
    <t>Другие общегосударственные вопросы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</si>
  <si>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</si>
  <si>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</si>
  <si>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</si>
  <si>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</si>
  <si>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</si>
  <si>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</si>
  <si>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</si>
  <si>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</si>
  <si>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05 1 02 00000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</si>
  <si>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</si>
  <si>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Подпрограмма "Приведение в нормативное состояние образовательных организаций"</t>
  </si>
  <si>
    <t>02 2 02 00000</t>
  </si>
  <si>
    <t>Подпрограмма "Приведение в нормативное состояние учреждений культуры"</t>
  </si>
  <si>
    <t>Основное мероприятие "Приведение учреждений культуры в нормативное состояние"</t>
  </si>
  <si>
    <t xml:space="preserve">Содержание детей в дошкольных образовательных организациях </t>
  </si>
  <si>
    <t>07 2 00 00000</t>
  </si>
  <si>
    <t>11 05</t>
  </si>
  <si>
    <t>04 3 01 00000</t>
  </si>
  <si>
    <t>Основное мероприятие "Сохранение, пополнение, популяризация музейного фонда и развития музеев"</t>
  </si>
  <si>
    <t>04 4 00 00000</t>
  </si>
  <si>
    <t>04 4 01 00000</t>
  </si>
  <si>
    <t>Составление протоколов об административных правонарушениях</t>
  </si>
  <si>
    <t>09 0 00 00000</t>
  </si>
  <si>
    <t>09 1 01 00000</t>
  </si>
  <si>
    <t>09 1 00 00000</t>
  </si>
  <si>
    <t>09 2 00 00000</t>
  </si>
  <si>
    <t>09 2 01 00000</t>
  </si>
  <si>
    <t>Основное мероприятие "Регулирование вопросов в сфере земельных отношений"</t>
  </si>
  <si>
    <t>10 0 00 00000</t>
  </si>
  <si>
    <t>10 2 01 00000</t>
  </si>
  <si>
    <t>10 2 00 00000</t>
  </si>
  <si>
    <t>Управление образования администрации города Кизела</t>
  </si>
  <si>
    <t>Контрольно-счетная палата города Кизела</t>
  </si>
  <si>
    <t>Финансовое управление администрации города Кизела</t>
  </si>
  <si>
    <t>Отдел культуры, спорта, туризма и молодежной политики администрации города Кизела</t>
  </si>
  <si>
    <t>01 0 00 00000</t>
  </si>
  <si>
    <t>01 1 00 00000</t>
  </si>
  <si>
    <t>01 1 01 00000</t>
  </si>
  <si>
    <t>01 1 01 01000</t>
  </si>
  <si>
    <t>01 1 01 02000</t>
  </si>
  <si>
    <t>01 1 01 2Н020</t>
  </si>
  <si>
    <t>01 2 00 00000</t>
  </si>
  <si>
    <t>01 2 01 00000</t>
  </si>
  <si>
    <t>01 2 01 03000</t>
  </si>
  <si>
    <t>01 2 01 2Н020</t>
  </si>
  <si>
    <t>01 2 01 SН040</t>
  </si>
  <si>
    <t>01 3 00 00000</t>
  </si>
  <si>
    <t>01 3 01 00000</t>
  </si>
  <si>
    <t>01 3 01 07000</t>
  </si>
  <si>
    <t>01 3 01 08000</t>
  </si>
  <si>
    <t>01 3 02 00000</t>
  </si>
  <si>
    <t>01 3 02 09000</t>
  </si>
  <si>
    <t>01 4 00 00000</t>
  </si>
  <si>
    <t>01 4 01 00000</t>
  </si>
  <si>
    <t>01 4 01 01100</t>
  </si>
  <si>
    <t>01 4 01 2С140</t>
  </si>
  <si>
    <t>01 5 00 00000</t>
  </si>
  <si>
    <t>01 6 00 00000</t>
  </si>
  <si>
    <t>01 6 01 00000</t>
  </si>
  <si>
    <t>01 6 01 01200</t>
  </si>
  <si>
    <t>01 6 01 2Н020</t>
  </si>
  <si>
    <t>01 6 02 00000</t>
  </si>
  <si>
    <t>01 6 02 09000</t>
  </si>
  <si>
    <t>01 6 02 01500</t>
  </si>
  <si>
    <t>01 6 02 01600</t>
  </si>
  <si>
    <t>01 7 00 00000</t>
  </si>
  <si>
    <t xml:space="preserve">Подпрограмма "Развитие кадрового потенциала отрасли" </t>
  </si>
  <si>
    <t>02 1 01 01800</t>
  </si>
  <si>
    <t>02 1 01 SC240</t>
  </si>
  <si>
    <t>Обеспечение работников учреждений бюджетной сферы путевками на санаторно-курортное лечение и оздоровление</t>
  </si>
  <si>
    <t>02 1 01 2С250</t>
  </si>
  <si>
    <t>02 1 02 00000</t>
  </si>
  <si>
    <t>02 1 02 2С170</t>
  </si>
  <si>
    <t>02 2 01 L4970</t>
  </si>
  <si>
    <t>02 2 02 2Н020</t>
  </si>
  <si>
    <t>02 2 03 00000</t>
  </si>
  <si>
    <t>02 2 03 2С070</t>
  </si>
  <si>
    <t>02 2 03 2С080</t>
  </si>
  <si>
    <t>02 2 03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</si>
  <si>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</si>
  <si>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03 1 01 01900</t>
  </si>
  <si>
    <t>Организация деятельности клубных формирований и формирований самодеятельного народного творчества</t>
  </si>
  <si>
    <t>03 1 01 02100</t>
  </si>
  <si>
    <t>Организация и проведение мероприятий в сфере культуры</t>
  </si>
  <si>
    <t>03 2 01 02200</t>
  </si>
  <si>
    <t>03 3 00 00000</t>
  </si>
  <si>
    <t>03 3 01 00000</t>
  </si>
  <si>
    <t>03 3 01 02300</t>
  </si>
  <si>
    <t>03 4 00 00000</t>
  </si>
  <si>
    <t>03 4 01 00000</t>
  </si>
  <si>
    <t>03 4 01 2К080</t>
  </si>
  <si>
    <t>03 5 00 00000</t>
  </si>
  <si>
    <t>03 5 01 00000</t>
  </si>
  <si>
    <t>03 5 01 02500</t>
  </si>
  <si>
    <t>03 6 00 00000</t>
  </si>
  <si>
    <t>03 6 01 00000</t>
  </si>
  <si>
    <t>03 6 01 SР040</t>
  </si>
  <si>
    <t>04 1 01 00000</t>
  </si>
  <si>
    <t>04 1 01 02600</t>
  </si>
  <si>
    <t>Организация и проведение физкультурных мероприятий, массовых спортивных мероприятий</t>
  </si>
  <si>
    <t>04 1 01 02700</t>
  </si>
  <si>
    <t>Реализация всероссийского физкультурно-спортивного комплекса "Готов к труду и обороне" (ГТО) среди всех категорий населения</t>
  </si>
  <si>
    <t>Подпрограмма "Вовлечение населения городского округа "Город Кизел" в занятия физической культурой и спортом"</t>
  </si>
  <si>
    <t>Основное мероприятие "Обеспечение доступа населения городского округа "Город Кизел" к открытым спортивным объектам"</t>
  </si>
  <si>
    <t>04 2 01 02800</t>
  </si>
  <si>
    <t>Подпрограмма "Приведение в нормативное состояние учреждений физической культуры и спорта"</t>
  </si>
  <si>
    <t>Основное мероприятие "Приведение учреждений физической культуры и спорта в нормативное состояние"</t>
  </si>
  <si>
    <t>05 1 01 03200</t>
  </si>
  <si>
    <t>Профилактические мероприятия, направленные на предупреждение дорожно-транспортных происшествий и обеспечение безопасности дорожного движения</t>
  </si>
  <si>
    <t>05 1 01 03300</t>
  </si>
  <si>
    <t>Временное трудоустройство несовершеннолетних детей, в том числе состоящих на учете в комиссиях по делам несовершеннолетних и защите их прав,  в ОДН ОП (дислокация в г.Кизел)</t>
  </si>
  <si>
    <t>05 1 01 SП020</t>
  </si>
  <si>
    <t>Выплата материального стимулирования народным дружинникам за участие в охране общественного порядка</t>
  </si>
  <si>
    <t>Основное мероприятие "Выполнение передаваемых полномочий"</t>
  </si>
  <si>
    <t>05 1 02 51180</t>
  </si>
  <si>
    <t>Осуществление первичного воинского учета на территориях, где отсутствуют военные комиссариаты</t>
  </si>
  <si>
    <t>05 1 02 51200</t>
  </si>
  <si>
    <t>05 1 02 2П040</t>
  </si>
  <si>
    <t>05 1 02 2П060</t>
  </si>
  <si>
    <t>05 1 02 2С050</t>
  </si>
  <si>
    <t>Подпрограмма "Совершенствование гражданской обороны, защиты населения и территории городского округа "Город Кизел" от чрезвычайных ситуаций природного и техногенного характера, обеспечение пожарной безопасности"</t>
  </si>
  <si>
    <t>05 2 01 03500</t>
  </si>
  <si>
    <t>Мероприятия по территориальной, гражданской обороне, защите населения и территории городского округа от чрезвычайных ситуаций природного и техногенного характера</t>
  </si>
  <si>
    <t>05 2 01 03600</t>
  </si>
  <si>
    <t>Мероприятия по обеспечению пожарной безопасности на территории городского округа</t>
  </si>
  <si>
    <t>05 2 01 03700</t>
  </si>
  <si>
    <t>Подпрограмма "Охрана окружающей среды"</t>
  </si>
  <si>
    <t>Основное мероприятие "Ликвидация объектов накопленного вреда окружающей среде"</t>
  </si>
  <si>
    <t>05 3 01 03900</t>
  </si>
  <si>
    <t>Ликвидация несанкционированных свалок твердых коммунальных отходов</t>
  </si>
  <si>
    <t>Подпрограмма "Профилактика и противодействие политическому, национальному и религиозному экстремизму на территории городского округа «Город Кизел»"</t>
  </si>
  <si>
    <t>Проведение мероприятий по социальному и культурному развитию, гармонизации межнациональных отношений, этнокультурному многообразию народов на территории городского округа</t>
  </si>
  <si>
    <t>06 1 01 04300</t>
  </si>
  <si>
    <t>07 1 01 00000</t>
  </si>
  <si>
    <t>Основное мероприятие "Выполнение комплекса мероприятий в отношении автомобильных дорог"</t>
  </si>
  <si>
    <t>07 1 01 03800</t>
  </si>
  <si>
    <t>Содержание и ремонт автомобильных дорог и искусственных сооружений на них</t>
  </si>
  <si>
    <t>Паспортизация автомобильных дорог</t>
  </si>
  <si>
    <t>07 1 01 05300</t>
  </si>
  <si>
    <t>07 2 01 00000</t>
  </si>
  <si>
    <t>Основное мероприятие "Организация благоустройства территории городского округа"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</si>
  <si>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</si>
  <si>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Обеспечение выполнения функций муниципального бюджетного учреждения "Благоустройство"</t>
  </si>
  <si>
    <t>Техническое и аварийно-диспетчерское обслуживание газового оборудования</t>
  </si>
  <si>
    <t>Расходы на содержание пустующих жилых помещений, находящихся в муниципальной собственности</t>
  </si>
  <si>
    <t>09 1 01 04900</t>
  </si>
  <si>
    <t>09 2 01 05200</t>
  </si>
  <si>
    <t>09 2 01 05400</t>
  </si>
  <si>
    <t>Содержание и обеспечение сохранности имущества казны городского округа</t>
  </si>
  <si>
    <t>09 2 01 05500</t>
  </si>
  <si>
    <t>09 2 01 05600</t>
  </si>
  <si>
    <t>Обеспечение эксплуатации административных зданий и помещений, находящихся в муниципальной собственности городского округа</t>
  </si>
  <si>
    <t>10 1 00 00000</t>
  </si>
  <si>
    <t>10 1 01 00000</t>
  </si>
  <si>
    <t>10 1 01 05800</t>
  </si>
  <si>
    <t>10 2 01 05900</t>
  </si>
  <si>
    <t>10 2 01 06100</t>
  </si>
  <si>
    <t>11 0 00 00000</t>
  </si>
  <si>
    <t>11 1 00 00000</t>
  </si>
  <si>
    <t>11 1 01 00000</t>
  </si>
  <si>
    <t>Подпрограмма "Создание условий для финансовой устойчивости бюджета городского округа "Город Кизел" и реализации муниципальных программ"</t>
  </si>
  <si>
    <t>Основное мероприятие "Обеспечение долгосрочной сбалансированности и устойчивости бюджета"</t>
  </si>
  <si>
    <t>11 1 01 06200</t>
  </si>
  <si>
    <t>11 1 01 06300</t>
  </si>
  <si>
    <t>Исполнение обязательств по обслуживанию муниципального долга городского округа</t>
  </si>
  <si>
    <t>11 1 02 00000</t>
  </si>
  <si>
    <t>Основное мероприятие "Повышение доступности и качества предоставляемых гражданам городского округа муниципальных услуг"</t>
  </si>
  <si>
    <t>11 1 02 SР040</t>
  </si>
  <si>
    <t>11 2 00 00000</t>
  </si>
  <si>
    <t>11 2 01 00000</t>
  </si>
  <si>
    <t>11 2 01 06400</t>
  </si>
  <si>
    <t>Подпрограмма "Нормативно-методическое обеспечение и организация бюджетного процесса в городском округе"</t>
  </si>
  <si>
    <t>Основное мероприятие "Обеспечение деятельности финансовых органов"</t>
  </si>
  <si>
    <t>Непрограммные направления расходов бюджета городского округа "Город Кизел"</t>
  </si>
  <si>
    <t>Обеспечение деятельности органов местного самоуправления в рамках непрограммных направлений расходов</t>
  </si>
  <si>
    <t>91 0 00 06500</t>
  </si>
  <si>
    <t>91 0 00 06600</t>
  </si>
  <si>
    <t>91 0 00 06800</t>
  </si>
  <si>
    <t>Депутаты Кизеловской городской Думы и их помощники</t>
  </si>
  <si>
    <t>91 0 00 06900</t>
  </si>
  <si>
    <t>91 0 00 2У100</t>
  </si>
  <si>
    <t>Прочие мероприятия, осуществляемые в рамках непрограммных направлений расходов</t>
  </si>
  <si>
    <t>92 0 00 07100</t>
  </si>
  <si>
    <t>92 0 00 07200</t>
  </si>
  <si>
    <t>92 0 00 2У090</t>
  </si>
  <si>
    <t>02 00</t>
  </si>
  <si>
    <t>02 03</t>
  </si>
  <si>
    <t>Национальная оборона</t>
  </si>
  <si>
    <t>Мобилизационная и вневойсковая подготовка</t>
  </si>
  <si>
    <t>03 10</t>
  </si>
  <si>
    <t>03 14</t>
  </si>
  <si>
    <t>Другие вопросы в области национальной безопасности и правоохранительной деятельности</t>
  </si>
  <si>
    <t>Молодежная политика</t>
  </si>
  <si>
    <t>средства бюджета РФ</t>
  </si>
  <si>
    <t>01 7 01 00000</t>
  </si>
  <si>
    <t>01 7 01 SP040</t>
  </si>
  <si>
    <t xml:space="preserve">01 5 01 00000 </t>
  </si>
  <si>
    <t>01 5 01 01700</t>
  </si>
  <si>
    <t>04 4 01 SР040</t>
  </si>
  <si>
    <t>04 3 01 02900</t>
  </si>
  <si>
    <t>Реализация программ развития преобразованных муниципальных образований</t>
  </si>
  <si>
    <t>Пенсии за выслугу лет лицам, замещавшим муниципальные должности и лицам, замещавшим должности муниципальной службы</t>
  </si>
  <si>
    <t>Обеспечение деятельности финансового управления администрации города Кизела</t>
  </si>
  <si>
    <t>Единая субвенция на выполнение отдельных государственных полномочий в сфере образования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</si>
  <si>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</si>
  <si>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Основное мероприятие "Предупреждение и защита населения от пожаров и других  чрезвычайных ситуаций"</t>
  </si>
  <si>
    <t>Председатель Контрольно-счетной палаты города Кизела</t>
  </si>
  <si>
    <t>Основное мероприятие "Повышение качества обучения учащихся образовательных учреждений (организаций) в отдаленных населенных пунктах городского округа"</t>
  </si>
  <si>
    <t>Обеспечение деятельности Управления образования администрации города Кизела</t>
  </si>
  <si>
    <t>Обеспечение деятельности Отдела культуры, спорта, туризма и молодежной политики администрации города Кизела</t>
  </si>
  <si>
    <t>Средства на исполнение судебных актов, представлений и предписаний контрольно-надзорных органов, исполнительных документов</t>
  </si>
  <si>
    <t>Резервный фонд администрации города Кизела</t>
  </si>
  <si>
    <t>01 7 01 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</si>
  <si>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</si>
  <si>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07 1 01 ST040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</si>
  <si>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</si>
  <si>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Реализация программ формирования современной городской среды</t>
  </si>
  <si>
    <t>Обеспечение выполнения функций МКУ "Архив города Кизела"</t>
  </si>
  <si>
    <t>Реализация мероприятий по обеспечению устойчивого сокращения непригодного для проживания жилого фонда</t>
  </si>
  <si>
    <t>Создание комфортных условий для профессиональной деятельности сотрудников посредством обеспечения информационными ресурсами и оргтехникой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</si>
  <si>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</si>
  <si>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12 0 00 00000</t>
  </si>
  <si>
    <t>12 1 00 00000</t>
  </si>
  <si>
    <t>Подпрограмма "Реализация проектов инициативного бюджетирования"</t>
  </si>
  <si>
    <t>12 1 01 00000</t>
  </si>
  <si>
    <t>Основное мероприятие "Организация благоустройства дворовых и междворовых общественных территорий"</t>
  </si>
  <si>
    <t>12 2 00 00000</t>
  </si>
  <si>
    <t>Подпрограмма "Формирование современной городской среды"</t>
  </si>
  <si>
    <t>12 2 01 00000</t>
  </si>
  <si>
    <t>12 2 01 SЖ090</t>
  </si>
  <si>
    <t>12 2 F2 00000</t>
  </si>
  <si>
    <t>12 2 F2 55550</t>
  </si>
  <si>
    <t>12 3 00 00000</t>
  </si>
  <si>
    <t>12 3 01 00000</t>
  </si>
  <si>
    <t>12 3 01 04400</t>
  </si>
  <si>
    <t>12 3 01 04500</t>
  </si>
  <si>
    <t>08 1 01 02400</t>
  </si>
  <si>
    <t>08 1 01 04700</t>
  </si>
  <si>
    <t>Обеспечение устойчивого сокращения непригодного для проживания жилого фонда</t>
  </si>
  <si>
    <t>08 1 F3 00000</t>
  </si>
  <si>
    <t>Подпрограмма "Обеспечение граждан города Кизела качественным жильем"</t>
  </si>
  <si>
    <t>Подпрограмма "Обеспечение граждан города Кизела услугами ЖКХ надлежащего качества"</t>
  </si>
  <si>
    <t>08 3 00 00000</t>
  </si>
  <si>
    <t>08 3 01 00000</t>
  </si>
  <si>
    <t>Основное мероприятие "Реализация мероприятий в области жилищно-коммунального хозяйства"</t>
  </si>
  <si>
    <t>Основное мероприятие "Реализация мероприятий в целях эффективного использования муниципального жилищного фонда"</t>
  </si>
  <si>
    <t>Обеспечение нормативного состояния муниципального жилищного фонда</t>
  </si>
  <si>
    <t>Обеспечение выполнения функций муниципального казенного учреждения "Кадастровая палата"</t>
  </si>
  <si>
    <t>Основное мероприятие "Информирование населения о социально-экономических, культурных и общественных процессах, происходящих на территории городского округа, проведение антикоррупционной пропаганды"</t>
  </si>
  <si>
    <t>Взносы на капитальный ремонт нежилых помещений, находящихся в собственности городского округа</t>
  </si>
  <si>
    <t>Взносы на капитальный ремонт жилых помещений, находящихся в собственности городского округа</t>
  </si>
  <si>
    <t>07 2 01 08500</t>
  </si>
  <si>
    <t>Разработка нормативов градостроительного проектирования</t>
  </si>
  <si>
    <t>Основное мероприятие "Возмещение недополученных доходов на услуги бань"</t>
  </si>
  <si>
    <t>Субсидии на возмещение недополученных доходов на услуги бань</t>
  </si>
  <si>
    <t>01 1 01 08600</t>
  </si>
  <si>
    <t>01 2 01 08600</t>
  </si>
  <si>
    <t>Основное мероприятие "Реализация мероприятий по комфортному проживанию жителей"</t>
  </si>
  <si>
    <t>08 2 01 04600</t>
  </si>
  <si>
    <t>08 2 01 08400</t>
  </si>
  <si>
    <t>08 2 01 05700</t>
  </si>
  <si>
    <t>08 1 01 SP250</t>
  </si>
  <si>
    <t>Снос расселенных жилых домов и нежилых зданий (сооружений), расположенных на территории городского округа</t>
  </si>
  <si>
    <t>Обеспечение деятельности муниципального бюджетного учреждения "Спортивная школа"</t>
  </si>
  <si>
    <t>Другие вопросы в области физической культуры и спорта</t>
  </si>
  <si>
    <t>03 4 01 04800</t>
  </si>
  <si>
    <t xml:space="preserve">Обеспечение хранения, комплектования, учета и использования архивных документов государственной части документов Архивного фонда Пермского края
</t>
  </si>
  <si>
    <t>Обеспечение наружного освещения улиц городского округа</t>
  </si>
  <si>
    <t>средства федерального бюджета</t>
  </si>
  <si>
    <t>Мероприятия, направленные на формирование патриотизма у жителей городского округа "Город Кизел"</t>
  </si>
  <si>
    <t>92 0 00 08100</t>
  </si>
  <si>
    <t>12 3 01 SР180</t>
  </si>
  <si>
    <t>04 1 02 00000</t>
  </si>
  <si>
    <t>Основное мероприятие "Поддержка и реализация программ спортивной подготовки на территории города Кизела"</t>
  </si>
  <si>
    <t>04 1 02 06000</t>
  </si>
  <si>
    <t>Подпрограмма "Управление муниципальным жилищным фондом"</t>
  </si>
  <si>
    <t>Оценка стоимости, обследование, изготовление технических паспортов жилых помещений</t>
  </si>
  <si>
    <t>Дефицит/профицит</t>
  </si>
  <si>
    <t>ВСЕГО РАСХОДОВ</t>
  </si>
  <si>
    <t>05 4 00 00000</t>
  </si>
  <si>
    <t>05 4 01 00000</t>
  </si>
  <si>
    <t>05 4 01 04200</t>
  </si>
  <si>
    <t>Организация бесплатного двухразового питания учащихся с ограниченными возможностями здоровья</t>
  </si>
  <si>
    <t>Основное мероприятие "Приведение образовательных организаций в нормативное состояние, развитие материально-технической базы"</t>
  </si>
  <si>
    <t>Основное мероприятие "Благоустройство общественных территорий"</t>
  </si>
  <si>
    <t>Расходы на уплату членских взносов и иных сборов в Совет муниципальных образований Пермского края, ассоциацию муниципальных образований "Союз"</t>
  </si>
  <si>
    <t>Основное мероприятие "Развитие массового спорта и физической культуры"</t>
  </si>
  <si>
    <t>04 1 01 SФ050</t>
  </si>
  <si>
    <t>Реализация проекта "Мы выбираем спорт!"</t>
  </si>
  <si>
    <t>08 1 F3 67483</t>
  </si>
  <si>
    <t>08 1 F3 67484</t>
  </si>
  <si>
    <t>08 3 01 SЖ540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</si>
  <si>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</si>
  <si>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Реализация мероприятий, направленных на комплексное развитие сельских территорий (Благоустройство сельских территорий)</t>
  </si>
  <si>
    <t>доля бюджета РФ</t>
  </si>
  <si>
    <t>08 1 01 SР040</t>
  </si>
  <si>
    <t>Администрация городского округа "Город Кизел"</t>
  </si>
  <si>
    <t>Дума городского округа "Город Кизел"</t>
  </si>
  <si>
    <t>04 1 01 SФ130</t>
  </si>
  <si>
    <t>Организация мероприятий при осуществлении деятельности по обращению с животными без владельцев</t>
  </si>
  <si>
    <t>03 6 01 08200</t>
  </si>
  <si>
    <t>04 1 01 08700</t>
  </si>
  <si>
    <t>Расходы, связанные с подготовкой проектно-сметной документации, проведением государственной экспертизы проектно-сметной документации по объекту "Строительство физкультурно-оздоровительного комплекса с размерами зала 42x24 м в г. Кизел"</t>
  </si>
  <si>
    <t>09 1 01 03400</t>
  </si>
  <si>
    <t>09 1 02 00000</t>
  </si>
  <si>
    <t>Основное мероприятие «Проведение лесоустройства, учета и осуществление лесного контроля городских лесов»</t>
  </si>
  <si>
    <t>Проведение мероприятий по лесоустройству, межеванию и лесному контролю</t>
  </si>
  <si>
    <t>09 1 02 05100</t>
  </si>
  <si>
    <t>04 07</t>
  </si>
  <si>
    <t>Лесное хозяйство</t>
  </si>
  <si>
    <t>08 3 01 SЖ520</t>
  </si>
  <si>
    <t>Улучшение качества систем теплоснабжения на территории муниципальных образований Пермского края</t>
  </si>
  <si>
    <t>05 3 02 00000</t>
  </si>
  <si>
    <t>05 3 02 SУ200</t>
  </si>
  <si>
    <t>Реализация мероприятий по предотвращению распространения и уничтожению борщевика Сосновского</t>
  </si>
  <si>
    <t>04 05</t>
  </si>
  <si>
    <t>Сельское хозяйство и рыболовство</t>
  </si>
  <si>
    <t>Муниципальная программа "Формирование комфортной городской среды на 2020-2024 годы"</t>
  </si>
  <si>
    <t>01 7 01 SК160</t>
  </si>
  <si>
    <t xml:space="preserve">Обеспечение музыкальными инструментами, оборудованием и материалами образовательных учреждений в сфере культуры
</t>
  </si>
  <si>
    <t>02 1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</si>
  <si>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</si>
  <si>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07 1 01 06700</t>
  </si>
  <si>
    <t>Разработка комплексной схемы организации дорожного движения на территории городского округа "Город Кизел"</t>
  </si>
  <si>
    <t>Проведение комплексных кадастровых работ</t>
  </si>
  <si>
    <t>Обслуживание государственного (муниципального) внутреннего долга</t>
  </si>
  <si>
    <t xml:space="preserve">                                                                                      к решению Думы городского округа "Город Кизел"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</si>
  <si>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</si>
  <si>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</si>
  <si>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02 1 01 SС240</t>
  </si>
  <si>
    <t xml:space="preserve">Администрирование государственных полномочий по организации мероприятий при осуществлении деятельности по обращению с животными без владельцев
</t>
  </si>
  <si>
    <t>12 3 01 L5765</t>
  </si>
  <si>
    <t>01 2 01 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</si>
  <si>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</si>
  <si>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01 2 01 53030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</si>
  <si>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</si>
  <si>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Проведение мероприятий по профилактике терроризма и экстремизма, а также по минимизации и (или) ликвидации последствий проявлений терроризма и экстремизма</t>
  </si>
  <si>
    <t>Подпрограмма "Обеспечение безопасности жизнедеятельности населения"</t>
  </si>
  <si>
    <t>средства юридических и физических лиц</t>
  </si>
  <si>
    <t>Обеспечение деятельности МКУ "Управление закупок"</t>
  </si>
  <si>
    <t>92 0 00 08800</t>
  </si>
  <si>
    <t>92 0 00 07600</t>
  </si>
  <si>
    <t>Обеспечение деятельности центра бухгалтерского учета</t>
  </si>
  <si>
    <t>03 1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</si>
  <si>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</si>
  <si>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04 1 02 09000</t>
  </si>
  <si>
    <t>04 1 Р5 00000</t>
  </si>
  <si>
    <t>Оснащение объектов спортивной инфраструктуры спортивно-технологическим борудованием</t>
  </si>
  <si>
    <t>04 2 01 SФ250</t>
  </si>
  <si>
    <t>Развитие лыжно-биатлонного комплекса</t>
  </si>
  <si>
    <t>03 2 01 01300</t>
  </si>
  <si>
    <t>Пополнение книжного фонда библиотек</t>
  </si>
  <si>
    <t>12 1 01 SР081</t>
  </si>
  <si>
    <t>Софинансирование проектов инициативного бюджетирования (проект "Наш ТОС-на радость детям")</t>
  </si>
  <si>
    <t>12 1 01 SР082</t>
  </si>
  <si>
    <t>Софинансирование проектов инициативного бюджетирования (проект "Комфортный двор-счастливые жильцы")</t>
  </si>
  <si>
    <t>12 1 01 SР083</t>
  </si>
  <si>
    <t>Софинансирование проектов инициативного бюджетирования (проект "Ремонт тротуаров")</t>
  </si>
  <si>
    <t>04 1 Р5 52280</t>
  </si>
  <si>
    <t>Основное мероприятие "Обеспечение деятельности органов местного самоуправления, администрирование отдельных полномочий в сфере образования"</t>
  </si>
  <si>
    <t>Муниципальная программа "Развитие образования в городском округе "Город Кизел"</t>
  </si>
  <si>
    <t>Муниципальная программа "Социальная поддержка граждан городского округа "Город Кизел"</t>
  </si>
  <si>
    <t>Подпрограмма "Реализация системы мер социальной помощи и поддержки отдельных категорий граждан городского округа "Город Кизел"</t>
  </si>
  <si>
    <t>Основное мероприятие "Меры социальной помощи и поддержки отдельных категорий населения городского округа "Город Кизел"</t>
  </si>
  <si>
    <t>Муниципальная программа "Культура и молодежная политика городского округа "Город Кизел"</t>
  </si>
  <si>
    <t>Подпрограмма "Развитие культурно-досуговой деятельности и молодежной политики городского округа "Город Кизел"</t>
  </si>
  <si>
    <t>Подпрограмма "Библиотеки Городского округа "Город Кизел"</t>
  </si>
  <si>
    <t>Подпрограмма "Музей городского округа "Город Кизел"</t>
  </si>
  <si>
    <t>Подпрограмма "Развитие архивного дела в городском округе "Город Кизел"</t>
  </si>
  <si>
    <t>Подпрограмма "Патриотическое воспитание детей и молодежи в городском округе "Город Кизел"</t>
  </si>
  <si>
    <t>Основное мероприятие "Поддержка патриотического воспитания и формирование патриотизма у жителей городского округа "Город Кизел"</t>
  </si>
  <si>
    <t>Расходы, связанные с подготовкой проектно-сметной документации, проведением государственной экспертизы проектно-сметной документации по объекту "Реновация МБУ "Дворец культуры"</t>
  </si>
  <si>
    <t>Муниципальная программа "Развитие физической культуры, спорта и туризма в городском округе "Город Кизел"</t>
  </si>
  <si>
    <t>Подпрограмма "Развитие физической культуры и массового спорта в городском округе "Город Кизел"</t>
  </si>
  <si>
    <t xml:space="preserve">Основное мероприятие "Федеральный проект "Спорт - норма жизни"
</t>
  </si>
  <si>
    <t>Подпрограмма "Обеспечение реализации программы "Развитие физической культуры, спорта и туризма в городском округе "Город Кизел"</t>
  </si>
  <si>
    <t>Муниципальная программа "Обеспечение безопасности жизнедеятельности населения городского округа "Город Кизел"</t>
  </si>
  <si>
    <t>Основное мероприятие "Мероприятия по предотвращению распространения и уничтожению борщевика Сосновского на территории городского округа "Город Кизел"</t>
  </si>
  <si>
    <t>Муниципальная программа "Стимулирование экономической активности городского округа "Город Кизел"</t>
  </si>
  <si>
    <t>Подпрограмма "Обеспечение доступности услуг бань для потребителей в городском округе "Город Кизел"</t>
  </si>
  <si>
    <t>Муниципальная программа "Развитие инфраструктуры городского округа "Город Кизел"</t>
  </si>
  <si>
    <t>Муниципальная программа "Обеспечение качественным жильем и услугами ЖКХ населения городского округа "Город Кизел"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</si>
  <si>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</si>
  <si>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Муниципальная программа "Управление земельными ресурсами и имуществом городского округа "Город Кизел"</t>
  </si>
  <si>
    <t>Подпрограмма "Управление земельными ресурсами городского округа "Город Кизел"</t>
  </si>
  <si>
    <t>Подпрограмма "Управление имуществом городского округа "Город Кизел"</t>
  </si>
  <si>
    <t>Муниципальная программа "Совершенствование системы муниципального управления городского округа "Город Кизел"</t>
  </si>
  <si>
    <t>Подпрограмма "Повышение уровня информированности населения о социально-экономических, культурных и общественных процессах, происходящих на территории городского округа "Город Кизел"</t>
  </si>
  <si>
    <t>Подпрограмма "Развитие муниципальной службы в городском округе "Город Кизел"</t>
  </si>
  <si>
    <t>Муниципальная программа "Управление муниципальными финансами и муниципальным долгом городского округа "Город Кизел"</t>
  </si>
  <si>
    <t>Основное мероприятие "Федеральный проект "Формирование комфортной городской среды"</t>
  </si>
  <si>
    <t>Подпрограмма "Благоустройство территории городского округа "Город Кизел"</t>
  </si>
  <si>
    <t>Основное мероприятие "Проведение лесоустройства, учета и осуществление лесного контроля городских лесов"</t>
  </si>
  <si>
    <t xml:space="preserve">Подпрограмма "Управление имуществом городского округа "Город Кизел" </t>
  </si>
  <si>
    <t>Подпрограмма "Профилактика и противодействие политическому, национальному и религиозному экстремизму на территории городского округа "Город Кизел"</t>
  </si>
  <si>
    <t>09 2 01 SР180</t>
  </si>
  <si>
    <t>Ежемесячные надбавки к заработной плате, единовременные выплаты педагогическим работникам образовательных организаций, тренерам спортивной школы</t>
  </si>
  <si>
    <t>Проведение кадастровых работ, межевание земельных участков</t>
  </si>
  <si>
    <t>Изменения</t>
  </si>
  <si>
    <t>Сумма 1-ое чтение</t>
  </si>
  <si>
    <t>Итого сумма</t>
  </si>
  <si>
    <t>Сумма, утвержденная решением Думы городского округа "Город Кизел" от 10.12.2020 №229</t>
  </si>
  <si>
    <t>Изменения в отдельные строки распределения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городского округа "Город Кизел" на 2021 год, тыс рублей</t>
  </si>
  <si>
    <t>08 1 01 SP200</t>
  </si>
  <si>
    <t>Организация компактного проживания жителей территорий Кизеловского угольного бассейна</t>
  </si>
  <si>
    <t>01 6 02 01400</t>
  </si>
  <si>
    <t>Приобретение автотранспорта для обеспечения проведения мероприятий в сфере образования</t>
  </si>
  <si>
    <t>,</t>
  </si>
  <si>
    <t>Код классификации доходов</t>
  </si>
  <si>
    <t xml:space="preserve">Наименование кода поступлений в бюджет ( группа, подгруппа, статья)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</si>
  <si>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</si>
  <si>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</si>
  <si>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</si>
  <si>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</si>
  <si>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</si>
  <si>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</si>
  <si>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</si>
  <si>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</si>
  <si>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</si>
  <si>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</si>
  <si>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</si>
  <si>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</si>
  <si>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</si>
  <si>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</si>
  <si>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</si>
  <si>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</si>
  <si>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</si>
  <si>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</si>
  <si>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</si>
  <si>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</si>
  <si>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000 1 06 04000 02 0000 110</t>
  </si>
  <si>
    <t>Транспортный налог</t>
  </si>
  <si>
    <t>000 1 06 06000 00 0000 110</t>
  </si>
  <si>
    <t>Земельный налог</t>
  </si>
  <si>
    <t>000 1 08 00000 00 0000 000</t>
  </si>
  <si>
    <t>ГОСУДАРСТВЕННАЯ ПОШЛИНА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</si>
  <si>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</si>
  <si>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</si>
  <si>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 xml:space="preserve">000 1 08 04000 01 0000 110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</si>
  <si>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</si>
  <si>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</si>
  <si>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</si>
  <si>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</si>
  <si>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</si>
  <si>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</si>
  <si>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</si>
  <si>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</si>
  <si>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</si>
  <si>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</si>
  <si>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</si>
  <si>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</si>
  <si>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</si>
  <si>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</si>
  <si>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</si>
  <si>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000 1 16 00000 00 0000 000</t>
  </si>
  <si>
    <t>ШТРАФЫ, САНКЦИИ, ВОЗМЕЩЕНИЕ УЩЕРБА</t>
  </si>
  <si>
    <t>000 1 16 01000 01 0000 140</t>
  </si>
  <si>
    <t xml:space="preserve">Административные штрафы, установленные Кодексом Российской Федерации об административных правонарушениях </t>
  </si>
  <si>
    <t>000 1 16 01330 01 0000 140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</si>
  <si>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 </t>
  </si>
  <si>
    <t>000 1 16 10000 00 0000 140</t>
  </si>
  <si>
    <t>Платежи в целях возмещения причиненного ущерба (убытков)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</si>
  <si>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</si>
  <si>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</si>
  <si>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</si>
  <si>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</si>
  <si>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000 1 17 15000 00 0000 150</t>
  </si>
  <si>
    <t>Инициативные платежи</t>
  </si>
  <si>
    <t>000 2 00 00000 00 0000 000</t>
  </si>
  <si>
    <t>БЕЗВОЗМЕЗДНЫЕ 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</si>
  <si>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</si>
  <si>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
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</si>
  <si>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</si>
  <si>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</si>
  <si>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</si>
  <si>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 бюджетной обеспеченности</t>
  </si>
  <si>
    <t>000 2 02 15001 04 0000 150</t>
  </si>
  <si>
    <t>Дотации бюджетам городских округов на выравнивание бюджетной обеспеченности из бюджета субъекта  Российской Федерации</t>
  </si>
  <si>
    <t>000 2 02 15002 00 0000 150</t>
  </si>
  <si>
    <t>Дотации бюджетам 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</si>
  <si>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</si>
  <si>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</si>
  <si>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</si>
  <si>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</si>
  <si>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</si>
  <si>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</si>
  <si>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</si>
  <si>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</si>
  <si>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000 2 02 25576 04 0000 150
</t>
  </si>
  <si>
    <t>Субсидии бюджетам городских округов на обеспечение комплексного развития сельских территорий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</si>
  <si>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</si>
  <si>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</si>
  <si>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</si>
  <si>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</si>
  <si>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000 2 02 30000 00 0000 150</t>
  </si>
  <si>
    <t>Субвенции бюджетам бюджетной системы Российской Федерации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</si>
  <si>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</si>
  <si>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</si>
  <si>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</si>
  <si>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</si>
  <si>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</si>
  <si>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</si>
  <si>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</si>
  <si>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</si>
  <si>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000 2 02 35930 04 0000 150</t>
  </si>
  <si>
    <t xml:space="preserve">Субвенции бюджетам городских округов  на  государственную регистрацию актов гражданского состояния </t>
  </si>
  <si>
    <t>000 2 02 39999 00 0000 150</t>
  </si>
  <si>
    <t>Прочие субвенции</t>
  </si>
  <si>
    <t>000 2 02 39999 04 0000 150</t>
  </si>
  <si>
    <t>Прочие субвенции бюджетам городских округов</t>
  </si>
  <si>
    <t>000 2 02 40000 00 0000 150</t>
  </si>
  <si>
    <t>Иные межбюджетные трансферты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</si>
  <si>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</si>
  <si>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</si>
  <si>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000 2 02 49999  04 0000 150</t>
  </si>
  <si>
    <t>Прочие межбюджетные трансферты, передаваемые бюджетам городских округов</t>
  </si>
  <si>
    <t>000 2 07 00000 00 0000 000</t>
  </si>
  <si>
    <t>ПРОЧИЕ БЕЗВОЗМЕЗДНЫЕ ПОСТУПЛЕНИЯ</t>
  </si>
  <si>
    <t>000 2 07 04050 04 0000 150</t>
  </si>
  <si>
    <t>Прочие безвозмездные поступления в бюджеты городских округов</t>
  </si>
  <si>
    <t xml:space="preserve">ВСЕГО ДОХОДОВ </t>
  </si>
  <si>
    <t>Изменения в отдельные строки распределения доходов бюджета городского округа "Город Кизел" по кодам поступлений в бюджет (группам, подгруппам, статьям классификации доходов бюджета) на 2021 год, тыс. рублей</t>
  </si>
  <si>
    <t xml:space="preserve">                                                                                                                 к решению Думы городского округа "Город Кизел"</t>
  </si>
  <si>
    <t xml:space="preserve">                                                                                                                 Приложение 1</t>
  </si>
  <si>
    <t>Сумма, утвержденная решением Думы городского округа "Город Кизел" от 29.01.2021 №240</t>
  </si>
  <si>
    <t xml:space="preserve">                                                                                                                       к решению Думы городского округа "Город Кизел"</t>
  </si>
  <si>
    <t>08 3 01 07400</t>
  </si>
  <si>
    <t>Субсидии юридическим лицам (за исключением субсидий муниципальным учреждениям) на финансовое обеспечение (возмещение) затрат, связанных с мероприятиями по расчету межтарифной разницы в сфере жилищно-коммунального хозяйства городского округа "Город Кизел"</t>
  </si>
  <si>
    <t>08 3 01 SЖ660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</si>
  <si>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городского округа</t>
  </si>
  <si>
    <t>000 1 13 00000 00 0000 000</t>
  </si>
  <si>
    <t>ДОХОДЫ ОТ ОКАЗАНИЯ ПЛАТНЫХ УСЛУГ И КОМПЕНСАЦИИ ЗАТРАТ ГОСУДАРСТВА</t>
  </si>
  <si>
    <t>92 0 00 07300</t>
  </si>
  <si>
    <t>Расходы, связанные с ликвидацией муниципальных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</si>
  <si>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</si>
  <si>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</si>
  <si>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городских округов от возврата бюджетными учреждениями остатков субсидий прошлых лет</t>
  </si>
  <si>
    <t>000 2 18 04 01004 0000 150</t>
  </si>
  <si>
    <t>000 1 13 02000 00 0000 130</t>
  </si>
  <si>
    <t>Сумма, утвержденная решением Думы городского округа "Город Кизел" от 26.03.2021 №246</t>
  </si>
  <si>
    <t>08 1 01 07700</t>
  </si>
  <si>
    <t>Снос многоквартирных домов, признанных аварийными и подлежащих сносу</t>
  </si>
  <si>
    <t>06 2 00 00000</t>
  </si>
  <si>
    <t>06 2 02 00000</t>
  </si>
  <si>
    <t>06 2 02 07800</t>
  </si>
  <si>
    <t>Подпрограмма "Развитие малого и среднего предпринимательства в городском округе "Город Кизел"</t>
  </si>
  <si>
    <t>Основное мероприятие "Расширение рынка сбыта"</t>
  </si>
  <si>
    <t>Организация выставочно-ярмарочных мероприятий</t>
  </si>
  <si>
    <t>Сумма, утвержденная решением Думы городского округа "Город Кизел" от 02.06.2021 №256</t>
  </si>
  <si>
    <t>07 1 01 09700</t>
  </si>
  <si>
    <t>Расходы по проведению государственной экспертизы проектной документации в части проверки достоверности определения сметной стоимости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</si>
  <si>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</si>
  <si>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</si>
  <si>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000 1 16 07000 01 0000 140</t>
  </si>
  <si>
    <t xml:space="preserve">Штрафы, неустойки, пени, уплаченные в соответствии с законом или договором 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  Российской Федерации </t>
  </si>
  <si>
    <t>Доходы от компенсации затрат государства</t>
  </si>
  <si>
    <t>06 3 00 00000</t>
  </si>
  <si>
    <t>Подпрограмма "Социально-экономическое развитие городского округа "Город Кизел"</t>
  </si>
  <si>
    <t>06 3 01 00000</t>
  </si>
  <si>
    <t>Основное мероприятие "Мониторинг и прогнозирование социально-экономического развития городского округа "Город Кизел"</t>
  </si>
  <si>
    <t>06 3 01 09600</t>
  </si>
  <si>
    <t>Разработка стратегии социально-экономического развития городского округа "Город Кизел"</t>
  </si>
  <si>
    <t>Сумма, утвержденная решением Думы городского округа "Город Кизел" от 27.08.2021 №274</t>
  </si>
  <si>
    <t>Изменения в отдельные строки ведомственной структуры расходов бюджета городского округа "Город Кизел" на 2021 год, тыс. рублей</t>
  </si>
  <si>
    <t>Сумма, утвержденная решением Думы городского округа "Город Кизел" от 05.10.2021 №287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</si>
  <si>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</si>
  <si>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</si>
  <si>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</si>
  <si>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</si>
  <si>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Сумма, утвержденная решением Думы городского округа "Город Кизел" от 10.12.2021 №299</t>
  </si>
  <si>
    <t xml:space="preserve">                                                                                                                 от 22.12.2021 №___</t>
  </si>
  <si>
    <t xml:space="preserve">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</si>
  <si>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от 22.12.2021 №___</t>
  </si>
  <si>
    <t xml:space="preserve">                                                                                      от 22.12.2021 №___</t>
  </si>
  <si>
    <t>000 2 19 45454 04 0000 150</t>
  </si>
  <si>
    <t>Возврат остатков иных межбюджетных трансфертов на создание модельных муниципальных библиотек из бюджетов городских округов</t>
  </si>
  <si>
    <t xml:space="preserve">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</si>
</sst>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%"/>
    <numFmt numFmtId="176" formatCode="0.0%"/>
    <numFmt numFmtId="177" formatCode="0.0000%"/>
    <numFmt numFmtId="178" formatCode="#,##0.0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"/>
    <numFmt numFmtId="184" formatCode="#,##0_р_."/>
    <numFmt numFmtId="185" formatCode="#,##0.0_р_."/>
    <numFmt numFmtId="186" formatCode="0.000"/>
    <numFmt numFmtId="187" formatCode="#,##0.000"/>
    <numFmt numFmtId="188" formatCode="0.00000"/>
    <numFmt numFmtId="189" formatCode="0.000000"/>
    <numFmt numFmtId="190" formatCode="0.0000"/>
    <numFmt numFmtId="191" formatCode="#,##0.0_р_.;[Red]\-#,##0.0_р_."/>
    <numFmt numFmtId="192" formatCode="_-* #,##0.0_р_._-;\-* #,##0.0_р_._-;_-* &quot;-&quot;??_р_._-;_-@_-"/>
    <numFmt numFmtId="193" formatCode="0.0000000"/>
    <numFmt numFmtId="194" formatCode="[$€-2]\ ###,000_);[Red]\([$€-2]\ ###,000\)"/>
    <numFmt numFmtId="195" formatCode="?"/>
    <numFmt numFmtId="196" formatCode="#,##0.0000"/>
    <numFmt numFmtId="197" formatCode="#,##0.00000"/>
    <numFmt numFmtId="198" formatCode="0.0000000000"/>
    <numFmt numFmtId="199" formatCode="#,##0.00&quot;р.&quot;"/>
    <numFmt numFmtId="200" formatCode="#,##0.000000"/>
  </numFmts>
  <fonts count="67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b/>
      <sz val="11"/>
      <name val="Times New Roman CYR"/>
      <family val="0"/>
    </font>
    <font>
      <sz val="10"/>
      <name val="Times New Roman Cyr"/>
      <family val="1"/>
    </font>
    <font>
      <sz val="10"/>
      <color indexed="56"/>
      <name val="Arial Cyr"/>
      <family val="0"/>
    </font>
    <font>
      <sz val="10"/>
      <color indexed="10"/>
      <name val="Arial Cyr"/>
      <family val="0"/>
    </font>
    <font>
      <b/>
      <sz val="10"/>
      <color indexed="56"/>
      <name val="Arial Cyr"/>
      <family val="0"/>
    </font>
    <font>
      <b/>
      <sz val="10"/>
      <color indexed="62"/>
      <name val="Times New Roman"/>
      <family val="1"/>
    </font>
    <font>
      <sz val="10"/>
      <color indexed="62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57"/>
      <name val="Arial Cyr"/>
      <family val="0"/>
    </font>
    <font>
      <b/>
      <sz val="10"/>
      <color indexed="16"/>
      <name val="Times New Roman"/>
      <family val="1"/>
    </font>
    <font>
      <b/>
      <sz val="10"/>
      <color indexed="10"/>
      <name val="Arial Cyr"/>
      <family val="0"/>
    </font>
    <font>
      <b/>
      <sz val="10"/>
      <color indexed="2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rgb="FF002060"/>
      <name val="Arial Cyr"/>
      <family val="0"/>
    </font>
    <font>
      <sz val="10"/>
      <color rgb="FFFF0000"/>
      <name val="Arial Cyr"/>
      <family val="0"/>
    </font>
    <font>
      <b/>
      <sz val="10"/>
      <color rgb="FF002060"/>
      <name val="Arial Cyr"/>
      <family val="0"/>
    </font>
    <font>
      <sz val="10"/>
      <color rgb="FF0000FF"/>
      <name val="Arial Cyr"/>
      <family val="0"/>
    </font>
    <font>
      <b/>
      <sz val="10"/>
      <color rgb="FF3333CC"/>
      <name val="Times New Roman"/>
      <family val="1"/>
    </font>
    <font>
      <sz val="10"/>
      <color rgb="FF3333CC"/>
      <name val="Arial Cyr"/>
      <family val="0"/>
    </font>
    <font>
      <b/>
      <sz val="10"/>
      <color rgb="FF0000FF"/>
      <name val="Times New Roman"/>
      <family val="1"/>
    </font>
    <font>
      <b/>
      <sz val="10"/>
      <color rgb="FF0000FF"/>
      <name val="Arial Cyr"/>
      <family val="0"/>
    </font>
    <font>
      <sz val="10"/>
      <color rgb="FF5A2781"/>
      <name val="Arial Cyr"/>
      <family val="0"/>
    </font>
    <font>
      <sz val="10"/>
      <color rgb="FF5F2987"/>
      <name val="Arial Cyr"/>
      <family val="0"/>
    </font>
    <font>
      <sz val="10"/>
      <color rgb="FF3C5F27"/>
      <name val="Arial Cyr"/>
      <family val="0"/>
    </font>
    <font>
      <sz val="10"/>
      <color theme="9" tint="-0.24997000396251678"/>
      <name val="Arial Cyr"/>
      <family val="0"/>
    </font>
    <font>
      <b/>
      <sz val="10"/>
      <color rgb="FF820000"/>
      <name val="Times New Roman"/>
      <family val="1"/>
    </font>
    <font>
      <b/>
      <sz val="10"/>
      <color rgb="FFFF0000"/>
      <name val="Arial Cyr"/>
      <family val="0"/>
    </font>
    <font>
      <b/>
      <sz val="10"/>
      <color rgb="FF660066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4" fontId="4" fillId="21" borderId="1" applyNumberFormat="0" applyProtection="0">
      <alignment horizontal="right" vertical="center"/>
    </xf>
    <xf numFmtId="0" fontId="5" fillId="0" borderId="2" applyNumberFormat="0" applyProtection="0">
      <alignment horizontal="right" vertical="center"/>
    </xf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6" fillId="5" borderId="3" applyNumberFormat="0" applyAlignment="0" applyProtection="0"/>
    <xf numFmtId="0" fontId="7" fillId="13" borderId="4" applyNumberFormat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5" borderId="9" applyNumberFormat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26" borderId="0">
      <alignment/>
      <protection/>
    </xf>
    <xf numFmtId="0" fontId="5" fillId="27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25" fillId="0" borderId="12" xfId="81" applyNumberFormat="1" applyFont="1" applyFill="1" applyBorder="1" applyAlignment="1">
      <alignment horizontal="center" vertical="top"/>
      <protection/>
    </xf>
    <xf numFmtId="0" fontId="25" fillId="0" borderId="12" xfId="81" applyFont="1" applyFill="1" applyBorder="1" applyAlignment="1">
      <alignment horizontal="justify" vertical="top" wrapText="1"/>
      <protection/>
    </xf>
    <xf numFmtId="49" fontId="27" fillId="0" borderId="12" xfId="81" applyNumberFormat="1" applyFont="1" applyFill="1" applyBorder="1" applyAlignment="1">
      <alignment horizontal="center" vertical="top"/>
      <protection/>
    </xf>
    <xf numFmtId="0" fontId="27" fillId="0" borderId="12" xfId="81" applyFont="1" applyFill="1" applyBorder="1" applyAlignment="1">
      <alignment horizontal="justify" vertical="top" wrapText="1"/>
      <protection/>
    </xf>
    <xf numFmtId="0" fontId="25" fillId="0" borderId="12" xfId="81" applyFont="1" applyFill="1" applyBorder="1" applyAlignment="1">
      <alignment horizontal="center" vertical="top"/>
      <protection/>
    </xf>
    <xf numFmtId="0" fontId="25" fillId="0" borderId="12" xfId="81" applyFont="1" applyFill="1" applyBorder="1" applyAlignment="1">
      <alignment horizontal="left" vertical="top" wrapText="1"/>
      <protection/>
    </xf>
    <xf numFmtId="0" fontId="32" fillId="0" borderId="12" xfId="81" applyFont="1" applyFill="1" applyBorder="1" applyAlignment="1">
      <alignment horizontal="justify" vertical="top" wrapText="1"/>
      <protection/>
    </xf>
    <xf numFmtId="0" fontId="25" fillId="0" borderId="12" xfId="0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justify" vertical="top" wrapText="1"/>
    </xf>
    <xf numFmtId="197" fontId="27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/>
    </xf>
    <xf numFmtId="0" fontId="25" fillId="0" borderId="0" xfId="95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25" fillId="0" borderId="12" xfId="0" applyFont="1" applyFill="1" applyBorder="1" applyAlignment="1">
      <alignment horizontal="center"/>
    </xf>
    <xf numFmtId="197" fontId="32" fillId="0" borderId="12" xfId="0" applyNumberFormat="1" applyFont="1" applyFill="1" applyBorder="1" applyAlignment="1">
      <alignment horizontal="right"/>
    </xf>
    <xf numFmtId="197" fontId="27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84" applyFont="1" applyFill="1" applyAlignment="1">
      <alignment horizontal="center" vertical="top"/>
      <protection/>
    </xf>
    <xf numFmtId="0" fontId="25" fillId="0" borderId="12" xfId="95" applyFont="1" applyFill="1" applyBorder="1" applyAlignment="1">
      <alignment horizontal="center" vertical="top" wrapText="1"/>
      <protection/>
    </xf>
    <xf numFmtId="0" fontId="5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5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left" vertical="top" wrapText="1"/>
    </xf>
    <xf numFmtId="49" fontId="25" fillId="0" borderId="12" xfId="0" applyNumberFormat="1" applyFont="1" applyFill="1" applyBorder="1" applyAlignment="1">
      <alignment horizontal="center" vertical="top"/>
    </xf>
    <xf numFmtId="0" fontId="51" fillId="0" borderId="0" xfId="0" applyFont="1" applyFill="1" applyAlignment="1">
      <alignment horizontal="center"/>
    </xf>
    <xf numFmtId="49" fontId="25" fillId="0" borderId="12" xfId="95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25" fillId="0" borderId="12" xfId="0" applyFont="1" applyFill="1" applyBorder="1" applyAlignment="1">
      <alignment horizontal="left" vertical="top" wrapText="1"/>
    </xf>
    <xf numFmtId="49" fontId="25" fillId="0" borderId="12" xfId="87" applyNumberFormat="1" applyFont="1" applyFill="1" applyBorder="1" applyAlignment="1">
      <alignment horizontal="center" vertical="top"/>
      <protection/>
    </xf>
    <xf numFmtId="49" fontId="25" fillId="0" borderId="12" xfId="0" applyNumberFormat="1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top"/>
    </xf>
    <xf numFmtId="49" fontId="27" fillId="0" borderId="12" xfId="0" applyNumberFormat="1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justify" vertical="top" wrapText="1"/>
    </xf>
    <xf numFmtId="0" fontId="52" fillId="0" borderId="0" xfId="0" applyFont="1" applyFill="1" applyAlignment="1">
      <alignment horizontal="center"/>
    </xf>
    <xf numFmtId="49" fontId="27" fillId="0" borderId="12" xfId="0" applyNumberFormat="1" applyFont="1" applyFill="1" applyBorder="1" applyAlignment="1">
      <alignment horizontal="center" vertical="top"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12" xfId="86" applyFont="1" applyBorder="1" applyAlignment="1">
      <alignment horizontal="center" vertical="top" wrapText="1"/>
      <protection/>
    </xf>
    <xf numFmtId="0" fontId="25" fillId="0" borderId="12" xfId="0" applyFont="1" applyBorder="1" applyAlignment="1">
      <alignment horizontal="center" vertical="top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 vertical="top"/>
    </xf>
    <xf numFmtId="0" fontId="54" fillId="0" borderId="0" xfId="0" applyFont="1" applyFill="1" applyAlignment="1">
      <alignment horizontal="center"/>
    </xf>
    <xf numFmtId="197" fontId="54" fillId="0" borderId="0" xfId="0" applyNumberFormat="1" applyFont="1" applyFill="1" applyAlignment="1">
      <alignment/>
    </xf>
    <xf numFmtId="0" fontId="55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197" fontId="56" fillId="0" borderId="0" xfId="0" applyNumberFormat="1" applyFont="1" applyFill="1" applyAlignment="1">
      <alignment horizontal="right"/>
    </xf>
    <xf numFmtId="0" fontId="0" fillId="28" borderId="0" xfId="0" applyFont="1" applyFill="1" applyAlignment="1">
      <alignment horizontal="center"/>
    </xf>
    <xf numFmtId="0" fontId="30" fillId="28" borderId="0" xfId="0" applyFont="1" applyFill="1" applyAlignment="1">
      <alignment horizontal="center"/>
    </xf>
    <xf numFmtId="0" fontId="53" fillId="28" borderId="0" xfId="0" applyFont="1" applyFill="1" applyAlignment="1">
      <alignment horizontal="center"/>
    </xf>
    <xf numFmtId="0" fontId="28" fillId="28" borderId="0" xfId="0" applyFont="1" applyFill="1" applyAlignment="1">
      <alignment/>
    </xf>
    <xf numFmtId="0" fontId="0" fillId="28" borderId="0" xfId="0" applyFill="1" applyAlignment="1">
      <alignment/>
    </xf>
    <xf numFmtId="0" fontId="30" fillId="28" borderId="0" xfId="0" applyFont="1" applyFill="1" applyAlignment="1">
      <alignment/>
    </xf>
    <xf numFmtId="0" fontId="0" fillId="28" borderId="0" xfId="0" applyFont="1" applyFill="1" applyAlignment="1">
      <alignment/>
    </xf>
    <xf numFmtId="0" fontId="30" fillId="29" borderId="0" xfId="0" applyFont="1" applyFill="1" applyAlignment="1">
      <alignment/>
    </xf>
    <xf numFmtId="0" fontId="30" fillId="30" borderId="0" xfId="0" applyFont="1" applyFill="1" applyAlignment="1">
      <alignment/>
    </xf>
    <xf numFmtId="0" fontId="30" fillId="31" borderId="0" xfId="0" applyFont="1" applyFill="1" applyAlignment="1">
      <alignment horizontal="center"/>
    </xf>
    <xf numFmtId="0" fontId="30" fillId="32" borderId="0" xfId="0" applyFont="1" applyFill="1" applyAlignment="1">
      <alignment horizontal="center"/>
    </xf>
    <xf numFmtId="0" fontId="53" fillId="28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8" fillId="28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28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59" fillId="28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60" fillId="28" borderId="0" xfId="0" applyFont="1" applyFill="1" applyAlignment="1">
      <alignment/>
    </xf>
    <xf numFmtId="0" fontId="60" fillId="0" borderId="0" xfId="0" applyFont="1" applyFill="1" applyAlignment="1">
      <alignment/>
    </xf>
    <xf numFmtId="49" fontId="25" fillId="0" borderId="13" xfId="0" applyNumberFormat="1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justify" vertical="top" wrapText="1"/>
    </xf>
    <xf numFmtId="0" fontId="25" fillId="0" borderId="14" xfId="0" applyFont="1" applyFill="1" applyBorder="1" applyAlignment="1">
      <alignment horizontal="justify" vertical="top" wrapText="1"/>
    </xf>
    <xf numFmtId="49" fontId="32" fillId="0" borderId="12" xfId="0" applyNumberFormat="1" applyFont="1" applyFill="1" applyBorder="1" applyAlignment="1">
      <alignment horizontal="center" vertical="top"/>
    </xf>
    <xf numFmtId="49" fontId="32" fillId="0" borderId="12" xfId="81" applyNumberFormat="1" applyFont="1" applyFill="1" applyBorder="1" applyAlignment="1">
      <alignment horizontal="center" vertical="top"/>
      <protection/>
    </xf>
    <xf numFmtId="0" fontId="25" fillId="0" borderId="12" xfId="87" applyFont="1" applyFill="1" applyBorder="1" applyAlignment="1">
      <alignment horizontal="justify" vertical="top" wrapText="1"/>
      <protection/>
    </xf>
    <xf numFmtId="0" fontId="62" fillId="0" borderId="0" xfId="0" applyFont="1" applyFill="1" applyAlignment="1">
      <alignment horizontal="left" vertical="top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197" fontId="62" fillId="0" borderId="0" xfId="0" applyNumberFormat="1" applyFont="1" applyFill="1" applyAlignment="1">
      <alignment/>
    </xf>
    <xf numFmtId="49" fontId="25" fillId="0" borderId="12" xfId="0" applyNumberFormat="1" applyFont="1" applyBorder="1" applyAlignment="1">
      <alignment horizontal="center" vertical="top" wrapText="1"/>
    </xf>
    <xf numFmtId="197" fontId="25" fillId="0" borderId="12" xfId="87" applyNumberFormat="1" applyFont="1" applyFill="1" applyBorder="1" applyAlignment="1">
      <alignment horizontal="right"/>
      <protection/>
    </xf>
    <xf numFmtId="0" fontId="33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25" fillId="0" borderId="12" xfId="86" applyFont="1" applyFill="1" applyBorder="1" applyAlignment="1">
      <alignment horizontal="center" vertical="top" wrapText="1"/>
      <protection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197" fontId="27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5" fillId="0" borderId="12" xfId="0" applyFont="1" applyBorder="1" applyAlignment="1">
      <alignment vertical="top" wrapText="1"/>
    </xf>
    <xf numFmtId="0" fontId="54" fillId="0" borderId="0" xfId="0" applyFont="1" applyAlignment="1">
      <alignment/>
    </xf>
    <xf numFmtId="0" fontId="27" fillId="0" borderId="12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/>
    </xf>
    <xf numFmtId="49" fontId="54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/>
    </xf>
    <xf numFmtId="49" fontId="64" fillId="0" borderId="0" xfId="0" applyNumberFormat="1" applyFont="1" applyAlignment="1">
      <alignment/>
    </xf>
    <xf numFmtId="197" fontId="65" fillId="0" borderId="12" xfId="0" applyNumberFormat="1" applyFont="1" applyFill="1" applyBorder="1" applyAlignment="1">
      <alignment horizontal="right"/>
    </xf>
    <xf numFmtId="49" fontId="65" fillId="0" borderId="12" xfId="0" applyNumberFormat="1" applyFont="1" applyFill="1" applyBorder="1" applyAlignment="1">
      <alignment horizontal="center" vertical="top"/>
    </xf>
    <xf numFmtId="0" fontId="25" fillId="0" borderId="0" xfId="86" applyFont="1" applyAlignment="1">
      <alignment horizontal="center" vertical="top"/>
      <protection/>
    </xf>
    <xf numFmtId="0" fontId="25" fillId="0" borderId="0" xfId="86" applyFont="1" applyAlignment="1">
      <alignment vertical="top"/>
      <protection/>
    </xf>
    <xf numFmtId="0" fontId="25" fillId="0" borderId="0" xfId="86" applyFont="1" applyAlignment="1">
      <alignment vertical="top"/>
      <protection/>
    </xf>
    <xf numFmtId="49" fontId="25" fillId="0" borderId="15" xfId="86" applyNumberFormat="1" applyFont="1" applyBorder="1" applyAlignment="1">
      <alignment horizontal="center" vertical="top" wrapText="1"/>
      <protection/>
    </xf>
    <xf numFmtId="0" fontId="25" fillId="0" borderId="0" xfId="86" applyFont="1" applyAlignment="1">
      <alignment vertical="top" wrapText="1"/>
      <protection/>
    </xf>
    <xf numFmtId="0" fontId="25" fillId="0" borderId="12" xfId="86" applyFont="1" applyBorder="1" applyAlignment="1">
      <alignment horizontal="center" vertical="top"/>
      <protection/>
    </xf>
    <xf numFmtId="0" fontId="27" fillId="0" borderId="0" xfId="86" applyFont="1" applyAlignment="1">
      <alignment vertical="top"/>
      <protection/>
    </xf>
    <xf numFmtId="0" fontId="25" fillId="0" borderId="16" xfId="86" applyFont="1" applyBorder="1" applyAlignment="1">
      <alignment horizontal="left" vertical="top" wrapText="1"/>
      <protection/>
    </xf>
    <xf numFmtId="197" fontId="66" fillId="0" borderId="12" xfId="86" applyNumberFormat="1" applyFont="1" applyBorder="1" applyAlignment="1">
      <alignment horizontal="right"/>
      <protection/>
    </xf>
    <xf numFmtId="197" fontId="25" fillId="0" borderId="12" xfId="86" applyNumberFormat="1" applyFont="1" applyBorder="1" applyAlignment="1">
      <alignment horizontal="right"/>
      <protection/>
    </xf>
    <xf numFmtId="0" fontId="25" fillId="0" borderId="12" xfId="86" applyFont="1" applyBorder="1" applyAlignment="1">
      <alignment horizontal="center" vertical="top"/>
      <protection/>
    </xf>
    <xf numFmtId="0" fontId="25" fillId="0" borderId="16" xfId="86" applyFont="1" applyBorder="1" applyAlignment="1">
      <alignment horizontal="left" vertical="top" wrapText="1"/>
      <protection/>
    </xf>
    <xf numFmtId="197" fontId="25" fillId="0" borderId="12" xfId="86" applyNumberFormat="1" applyFont="1" applyBorder="1" applyAlignment="1">
      <alignment horizontal="right"/>
      <protection/>
    </xf>
    <xf numFmtId="0" fontId="25" fillId="0" borderId="12" xfId="0" applyFont="1" applyBorder="1" applyAlignment="1">
      <alignment vertical="top"/>
    </xf>
    <xf numFmtId="0" fontId="25" fillId="0" borderId="12" xfId="0" applyFont="1" applyBorder="1" applyAlignment="1">
      <alignment horizontal="left" vertical="top"/>
    </xf>
    <xf numFmtId="0" fontId="25" fillId="0" borderId="12" xfId="0" applyFont="1" applyBorder="1" applyAlignment="1">
      <alignment horizontal="justify" vertical="top"/>
    </xf>
    <xf numFmtId="0" fontId="25" fillId="0" borderId="12" xfId="85" applyFont="1" applyBorder="1" applyAlignment="1">
      <alignment horizontal="center" vertical="top"/>
      <protection/>
    </xf>
    <xf numFmtId="0" fontId="25" fillId="0" borderId="16" xfId="85" applyFont="1" applyBorder="1" applyAlignment="1">
      <alignment horizontal="left" vertical="top" wrapText="1"/>
      <protection/>
    </xf>
    <xf numFmtId="197" fontId="25" fillId="0" borderId="12" xfId="85" applyNumberFormat="1" applyFont="1" applyBorder="1" applyAlignment="1">
      <alignment horizontal="right"/>
      <protection/>
    </xf>
    <xf numFmtId="0" fontId="25" fillId="0" borderId="16" xfId="0" applyFont="1" applyBorder="1" applyAlignment="1">
      <alignment vertical="top"/>
    </xf>
    <xf numFmtId="0" fontId="27" fillId="0" borderId="0" xfId="86" applyFont="1" applyAlignment="1">
      <alignment vertical="top"/>
      <protection/>
    </xf>
    <xf numFmtId="0" fontId="25" fillId="0" borderId="0" xfId="0" applyFont="1" applyAlignment="1">
      <alignment vertical="top" wrapText="1"/>
    </xf>
    <xf numFmtId="197" fontId="25" fillId="7" borderId="12" xfId="52" applyNumberFormat="1" applyFont="1" applyFill="1" applyBorder="1" applyAlignment="1">
      <alignment horizontal="right"/>
    </xf>
    <xf numFmtId="0" fontId="25" fillId="0" borderId="16" xfId="83" applyFont="1" applyBorder="1" applyAlignment="1">
      <alignment horizontal="left" vertical="top" wrapText="1"/>
      <protection/>
    </xf>
    <xf numFmtId="197" fontId="35" fillId="7" borderId="12" xfId="83" applyNumberFormat="1" applyFont="1" applyFill="1" applyBorder="1" applyAlignment="1">
      <alignment horizontal="right"/>
      <protection/>
    </xf>
    <xf numFmtId="0" fontId="25" fillId="0" borderId="15" xfId="86" applyFont="1" applyBorder="1" applyAlignment="1">
      <alignment horizontal="center" vertical="top"/>
      <protection/>
    </xf>
    <xf numFmtId="0" fontId="25" fillId="0" borderId="15" xfId="86" applyFont="1" applyBorder="1" applyAlignment="1">
      <alignment vertical="top" wrapText="1"/>
      <protection/>
    </xf>
    <xf numFmtId="0" fontId="25" fillId="0" borderId="12" xfId="86" applyFont="1" applyBorder="1" applyAlignment="1">
      <alignment vertical="top" wrapText="1"/>
      <protection/>
    </xf>
    <xf numFmtId="0" fontId="25" fillId="0" borderId="12" xfId="86" applyFont="1" applyBorder="1" applyAlignment="1">
      <alignment horizontal="center" vertical="top" wrapText="1"/>
      <protection/>
    </xf>
    <xf numFmtId="0" fontId="25" fillId="0" borderId="16" xfId="86" applyFont="1" applyBorder="1" applyAlignment="1">
      <alignment vertical="top" wrapText="1"/>
      <protection/>
    </xf>
    <xf numFmtId="0" fontId="25" fillId="0" borderId="0" xfId="0" applyFont="1" applyAlignment="1">
      <alignment vertical="top"/>
    </xf>
    <xf numFmtId="197" fontId="25" fillId="34" borderId="12" xfId="86" applyNumberFormat="1" applyFont="1" applyFill="1" applyBorder="1" applyAlignment="1">
      <alignment horizontal="right"/>
      <protection/>
    </xf>
    <xf numFmtId="0" fontId="25" fillId="0" borderId="12" xfId="86" applyFont="1" applyBorder="1" applyAlignment="1">
      <alignment horizontal="justify" vertical="top" wrapText="1"/>
      <protection/>
    </xf>
    <xf numFmtId="0" fontId="25" fillId="0" borderId="12" xfId="86" applyFont="1" applyBorder="1" applyAlignment="1">
      <alignment horizontal="left" vertical="top" wrapText="1"/>
      <protection/>
    </xf>
    <xf numFmtId="197" fontId="35" fillId="0" borderId="12" xfId="83" applyNumberFormat="1" applyFont="1" applyBorder="1" applyAlignment="1">
      <alignment horizontal="right"/>
      <protection/>
    </xf>
    <xf numFmtId="0" fontId="25" fillId="0" borderId="0" xfId="86" applyFont="1" applyAlignment="1">
      <alignment horizontal="right" vertical="top"/>
      <protection/>
    </xf>
    <xf numFmtId="49" fontId="25" fillId="0" borderId="0" xfId="86" applyNumberFormat="1" applyFont="1" applyAlignment="1">
      <alignment horizontal="right" vertical="top"/>
      <protection/>
    </xf>
    <xf numFmtId="0" fontId="25" fillId="0" borderId="14" xfId="0" applyFont="1" applyBorder="1" applyAlignment="1">
      <alignment horizontal="center" vertical="top"/>
    </xf>
    <xf numFmtId="0" fontId="27" fillId="0" borderId="12" xfId="86" applyFont="1" applyBorder="1" applyAlignment="1">
      <alignment horizontal="left" wrapText="1"/>
      <protection/>
    </xf>
    <xf numFmtId="0" fontId="32" fillId="0" borderId="12" xfId="0" applyFont="1" applyFill="1" applyBorder="1" applyAlignment="1">
      <alignment horizontal="center" vertical="top"/>
    </xf>
    <xf numFmtId="0" fontId="33" fillId="0" borderId="0" xfId="0" applyFont="1" applyFill="1" applyAlignment="1">
      <alignment horizontal="center"/>
    </xf>
    <xf numFmtId="183" fontId="25" fillId="0" borderId="14" xfId="86" applyNumberFormat="1" applyFont="1" applyBorder="1" applyAlignment="1">
      <alignment horizontal="right" wrapText="1"/>
      <protection/>
    </xf>
    <xf numFmtId="197" fontId="27" fillId="0" borderId="12" xfId="86" applyNumberFormat="1" applyFont="1" applyBorder="1" applyAlignment="1">
      <alignment horizontal="right" wrapText="1"/>
      <protection/>
    </xf>
    <xf numFmtId="0" fontId="25" fillId="0" borderId="0" xfId="86" applyFont="1" applyAlignment="1">
      <alignment wrapText="1"/>
      <protection/>
    </xf>
    <xf numFmtId="49" fontId="27" fillId="0" borderId="12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30" borderId="0" xfId="0" applyFont="1" applyFill="1" applyAlignment="1">
      <alignment/>
    </xf>
    <xf numFmtId="197" fontId="25" fillId="0" borderId="12" xfId="86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center" vertical="center"/>
    </xf>
    <xf numFmtId="0" fontId="34" fillId="0" borderId="0" xfId="86" applyFont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top" wrapText="1"/>
    </xf>
  </cellXfs>
  <cellStyles count="8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SAPBEXstdData" xfId="51"/>
    <cellStyle name="SAPBEXstdData 2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1" xfId="73"/>
    <cellStyle name="Обычный 12" xfId="74"/>
    <cellStyle name="Обычный 13" xfId="75"/>
    <cellStyle name="Обычный 2" xfId="76"/>
    <cellStyle name="Обычный 20" xfId="77"/>
    <cellStyle name="Обычный 3" xfId="78"/>
    <cellStyle name="Обычный 4" xfId="79"/>
    <cellStyle name="Обычный 5" xfId="80"/>
    <cellStyle name="Обычный 9" xfId="81"/>
    <cellStyle name="Обычный 9 2 2" xfId="82"/>
    <cellStyle name="Обычный_Брг_03_3" xfId="83"/>
    <cellStyle name="Обычный_приложение доходы 2015 год к 1  чтению" xfId="84"/>
    <cellStyle name="Обычный_приложение доходы 2015 год к 1  чтению 2" xfId="85"/>
    <cellStyle name="Обычный_приложение доходы 2016 год к 1  чтению 2" xfId="86"/>
    <cellStyle name="Обычный_Приложения к  решению №52 от 18.05.2017" xfId="87"/>
    <cellStyle name="Followed Hyperlink" xfId="88"/>
    <cellStyle name="Плохой" xfId="89"/>
    <cellStyle name="Пояснение" xfId="90"/>
    <cellStyle name="Примечание" xfId="91"/>
    <cellStyle name="Примечание 2" xfId="92"/>
    <cellStyle name="Percent" xfId="93"/>
    <cellStyle name="Связанная ячейка" xfId="94"/>
    <cellStyle name="Стиль 1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view="pageBreakPreview" zoomScaleSheetLayoutView="100" zoomScalePageLayoutView="0" workbookViewId="0" topLeftCell="A1">
      <selection activeCell="O72" sqref="O72"/>
    </sheetView>
  </sheetViews>
  <sheetFormatPr defaultColWidth="9.00390625" defaultRowHeight="12.75" outlineLevelRow="1" outlineLevelCol="1"/>
  <cols>
    <col min="1" max="1" width="23.00390625" style="128" customWidth="1"/>
    <col min="2" max="2" width="55.625" style="128" customWidth="1"/>
    <col min="3" max="5" width="13.25390625" style="130" hidden="1" customWidth="1" outlineLevel="1" collapsed="1"/>
    <col min="6" max="6" width="11.875" style="130" hidden="1" customWidth="1" outlineLevel="1" collapsed="1"/>
    <col min="7" max="7" width="13.25390625" style="130" hidden="1" customWidth="1" outlineLevel="1" collapsed="1"/>
    <col min="8" max="8" width="11.875" style="130" hidden="1" customWidth="1" outlineLevel="1" collapsed="1"/>
    <col min="9" max="9" width="13.25390625" style="130" hidden="1" customWidth="1" outlineLevel="1" collapsed="1"/>
    <col min="10" max="10" width="11.875" style="130" hidden="1" customWidth="1" outlineLevel="1" collapsed="1"/>
    <col min="11" max="11" width="13.25390625" style="130" hidden="1" customWidth="1" outlineLevel="1" collapsed="1"/>
    <col min="12" max="12" width="11.875" style="130" hidden="1" customWidth="1" outlineLevel="1" collapsed="1"/>
    <col min="13" max="13" width="13.25390625" style="130" hidden="1" customWidth="1" outlineLevel="1" collapsed="1"/>
    <col min="14" max="14" width="11.875" style="130" hidden="1" customWidth="1" outlineLevel="1" collapsed="1"/>
    <col min="15" max="15" width="13.25390625" style="130" customWidth="1" collapsed="1"/>
    <col min="16" max="16" width="11.875" style="130" customWidth="1" collapsed="1"/>
    <col min="17" max="17" width="13.25390625" style="130" customWidth="1" collapsed="1"/>
    <col min="18" max="16384" width="9.125" style="130" customWidth="1"/>
  </cols>
  <sheetData>
    <row r="1" spans="2:17" ht="12.75">
      <c r="B1" s="54" t="s">
        <v>698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2:17" ht="12.75">
      <c r="B2" s="54" t="s">
        <v>697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7" ht="12.75">
      <c r="B3" s="54" t="s">
        <v>745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5" spans="1:17" ht="35.25" customHeight="1">
      <c r="A5" s="180" t="s">
        <v>696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</row>
    <row r="6" ht="12.75" customHeight="1">
      <c r="A6" s="128" t="s">
        <v>582</v>
      </c>
    </row>
    <row r="7" spans="1:17" s="132" customFormat="1" ht="121.5" customHeight="1">
      <c r="A7" s="55" t="s">
        <v>583</v>
      </c>
      <c r="B7" s="131" t="s">
        <v>584</v>
      </c>
      <c r="C7" s="55" t="s">
        <v>574</v>
      </c>
      <c r="D7" s="55" t="s">
        <v>573</v>
      </c>
      <c r="E7" s="55" t="s">
        <v>576</v>
      </c>
      <c r="F7" s="55" t="s">
        <v>573</v>
      </c>
      <c r="G7" s="55" t="s">
        <v>714</v>
      </c>
      <c r="H7" s="55" t="s">
        <v>573</v>
      </c>
      <c r="I7" s="55" t="s">
        <v>723</v>
      </c>
      <c r="J7" s="55" t="s">
        <v>573</v>
      </c>
      <c r="K7" s="55" t="s">
        <v>737</v>
      </c>
      <c r="L7" s="55" t="s">
        <v>573</v>
      </c>
      <c r="M7" s="55" t="s">
        <v>739</v>
      </c>
      <c r="N7" s="55" t="s">
        <v>573</v>
      </c>
      <c r="O7" s="55" t="s">
        <v>744</v>
      </c>
      <c r="P7" s="55" t="s">
        <v>573</v>
      </c>
      <c r="Q7" s="55" t="s">
        <v>575</v>
      </c>
    </row>
    <row r="8" spans="1:17" s="134" customFormat="1" ht="12.75">
      <c r="A8" s="133">
        <v>1</v>
      </c>
      <c r="B8" s="55">
        <v>2</v>
      </c>
      <c r="C8" s="55">
        <v>3</v>
      </c>
      <c r="D8" s="55">
        <v>3</v>
      </c>
      <c r="E8" s="55">
        <v>3</v>
      </c>
      <c r="F8" s="55">
        <f>E8+1</f>
        <v>4</v>
      </c>
      <c r="G8" s="55">
        <v>3</v>
      </c>
      <c r="H8" s="55">
        <f>G8+1</f>
        <v>4</v>
      </c>
      <c r="I8" s="55">
        <v>3</v>
      </c>
      <c r="J8" s="55">
        <f>I8+1</f>
        <v>4</v>
      </c>
      <c r="K8" s="55">
        <v>3</v>
      </c>
      <c r="L8" s="55">
        <f>K8+1</f>
        <v>4</v>
      </c>
      <c r="M8" s="55">
        <v>3</v>
      </c>
      <c r="N8" s="55">
        <f>M8+1</f>
        <v>4</v>
      </c>
      <c r="O8" s="55">
        <v>3</v>
      </c>
      <c r="P8" s="55">
        <f>O8+1</f>
        <v>4</v>
      </c>
      <c r="Q8" s="55">
        <f>P8+1</f>
        <v>5</v>
      </c>
    </row>
    <row r="9" spans="1:17" ht="17.25" customHeight="1" hidden="1" outlineLevel="1">
      <c r="A9" s="133" t="s">
        <v>585</v>
      </c>
      <c r="B9" s="135" t="s">
        <v>586</v>
      </c>
      <c r="C9" s="136">
        <f>C10+C12+C14+C17+C21+C24+C27+C31+C39+C34</f>
        <v>101228.50555</v>
      </c>
      <c r="D9" s="136">
        <f>D10+D12+D14+D17+D21+D24+D27+D31+D39+D34</f>
        <v>0</v>
      </c>
      <c r="E9" s="136">
        <f aca="true" t="shared" si="0" ref="E9:K9">E10+E12+E14+E17+E21+E24+E27+E31+E39+E34+E29</f>
        <v>101228.50555</v>
      </c>
      <c r="F9" s="136">
        <f t="shared" si="0"/>
        <v>191.09049</v>
      </c>
      <c r="G9" s="136">
        <f t="shared" si="0"/>
        <v>101419.59604</v>
      </c>
      <c r="H9" s="136">
        <f t="shared" si="0"/>
        <v>-403.95588</v>
      </c>
      <c r="I9" s="136">
        <f t="shared" si="0"/>
        <v>101015.64016000001</v>
      </c>
      <c r="J9" s="136">
        <f t="shared" si="0"/>
        <v>68.40311000000011</v>
      </c>
      <c r="K9" s="136">
        <f t="shared" si="0"/>
        <v>101084.04327000001</v>
      </c>
      <c r="L9" s="136">
        <f aca="true" t="shared" si="1" ref="L9:Q9">L10+L12+L14+L17+L21+L24+L27+L31+L39+L34+L29</f>
        <v>0</v>
      </c>
      <c r="M9" s="136">
        <f t="shared" si="1"/>
        <v>101084.04327000001</v>
      </c>
      <c r="N9" s="136">
        <f t="shared" si="1"/>
        <v>259.33518</v>
      </c>
      <c r="O9" s="136">
        <f t="shared" si="1"/>
        <v>101343.37844999999</v>
      </c>
      <c r="P9" s="136">
        <f t="shared" si="1"/>
        <v>0</v>
      </c>
      <c r="Q9" s="136">
        <f t="shared" si="1"/>
        <v>101343.37844999999</v>
      </c>
    </row>
    <row r="10" spans="1:17" s="129" customFormat="1" ht="17.25" customHeight="1" hidden="1" outlineLevel="1">
      <c r="A10" s="133" t="s">
        <v>587</v>
      </c>
      <c r="B10" s="135" t="s">
        <v>588</v>
      </c>
      <c r="C10" s="137">
        <f aca="true" t="shared" si="2" ref="C10:Q10">C11</f>
        <v>58612.432</v>
      </c>
      <c r="D10" s="137">
        <f t="shared" si="2"/>
        <v>0</v>
      </c>
      <c r="E10" s="137">
        <f t="shared" si="2"/>
        <v>58612.432</v>
      </c>
      <c r="F10" s="137">
        <f t="shared" si="2"/>
        <v>0</v>
      </c>
      <c r="G10" s="137">
        <f t="shared" si="2"/>
        <v>58612.432</v>
      </c>
      <c r="H10" s="137">
        <f t="shared" si="2"/>
        <v>0</v>
      </c>
      <c r="I10" s="137">
        <f t="shared" si="2"/>
        <v>58612.432</v>
      </c>
      <c r="J10" s="137">
        <f t="shared" si="2"/>
        <v>518</v>
      </c>
      <c r="K10" s="137">
        <f t="shared" si="2"/>
        <v>59130.432</v>
      </c>
      <c r="L10" s="137">
        <f t="shared" si="2"/>
        <v>0</v>
      </c>
      <c r="M10" s="137">
        <f t="shared" si="2"/>
        <v>59130.432</v>
      </c>
      <c r="N10" s="137">
        <f t="shared" si="2"/>
        <v>677.934</v>
      </c>
      <c r="O10" s="137">
        <f t="shared" si="2"/>
        <v>59808.366</v>
      </c>
      <c r="P10" s="137">
        <f t="shared" si="2"/>
        <v>0</v>
      </c>
      <c r="Q10" s="137">
        <f t="shared" si="2"/>
        <v>59808.366</v>
      </c>
    </row>
    <row r="11" spans="1:17" s="129" customFormat="1" ht="17.25" customHeight="1" hidden="1" outlineLevel="1">
      <c r="A11" s="133" t="s">
        <v>589</v>
      </c>
      <c r="B11" s="135" t="s">
        <v>590</v>
      </c>
      <c r="C11" s="137">
        <v>58612.432</v>
      </c>
      <c r="D11" s="137"/>
      <c r="E11" s="137">
        <f>SUM(C11:D11)</f>
        <v>58612.432</v>
      </c>
      <c r="F11" s="137"/>
      <c r="G11" s="137">
        <f>SUM(E11:F11)</f>
        <v>58612.432</v>
      </c>
      <c r="H11" s="137"/>
      <c r="I11" s="137">
        <f>SUM(G11:H11)</f>
        <v>58612.432</v>
      </c>
      <c r="J11" s="137">
        <v>518</v>
      </c>
      <c r="K11" s="137">
        <f>SUM(I11:J11)</f>
        <v>59130.432</v>
      </c>
      <c r="L11" s="137"/>
      <c r="M11" s="137">
        <f>SUM(K11:L11)</f>
        <v>59130.432</v>
      </c>
      <c r="N11" s="137">
        <v>677.934</v>
      </c>
      <c r="O11" s="137">
        <f>SUM(M11:N11)</f>
        <v>59808.366</v>
      </c>
      <c r="P11" s="137"/>
      <c r="Q11" s="137">
        <f>SUM(O11:P11)</f>
        <v>59808.366</v>
      </c>
    </row>
    <row r="12" spans="1:17" ht="27.75" customHeight="1" hidden="1" outlineLevel="1">
      <c r="A12" s="138" t="s">
        <v>591</v>
      </c>
      <c r="B12" s="139" t="s">
        <v>592</v>
      </c>
      <c r="C12" s="140">
        <f aca="true" t="shared" si="3" ref="C12:Q12">C13</f>
        <v>6743.687</v>
      </c>
      <c r="D12" s="140">
        <f t="shared" si="3"/>
        <v>0</v>
      </c>
      <c r="E12" s="140">
        <f t="shared" si="3"/>
        <v>6743.687</v>
      </c>
      <c r="F12" s="140">
        <f t="shared" si="3"/>
        <v>0</v>
      </c>
      <c r="G12" s="140">
        <f t="shared" si="3"/>
        <v>6743.687</v>
      </c>
      <c r="H12" s="140">
        <f t="shared" si="3"/>
        <v>0</v>
      </c>
      <c r="I12" s="140">
        <f t="shared" si="3"/>
        <v>6743.687</v>
      </c>
      <c r="J12" s="140">
        <f t="shared" si="3"/>
        <v>0</v>
      </c>
      <c r="K12" s="140">
        <f t="shared" si="3"/>
        <v>6743.687</v>
      </c>
      <c r="L12" s="140">
        <f t="shared" si="3"/>
        <v>0</v>
      </c>
      <c r="M12" s="140">
        <f t="shared" si="3"/>
        <v>6743.687</v>
      </c>
      <c r="N12" s="140">
        <f t="shared" si="3"/>
        <v>0</v>
      </c>
      <c r="O12" s="140">
        <f t="shared" si="3"/>
        <v>6743.687</v>
      </c>
      <c r="P12" s="140">
        <f t="shared" si="3"/>
        <v>0</v>
      </c>
      <c r="Q12" s="140">
        <f t="shared" si="3"/>
        <v>6743.687</v>
      </c>
    </row>
    <row r="13" spans="1:17" ht="27.75" customHeight="1" hidden="1" outlineLevel="1">
      <c r="A13" s="138" t="s">
        <v>593</v>
      </c>
      <c r="B13" s="139" t="s">
        <v>594</v>
      </c>
      <c r="C13" s="137">
        <v>6743.687</v>
      </c>
      <c r="D13" s="137"/>
      <c r="E13" s="137">
        <f>SUM(C13:D13)</f>
        <v>6743.687</v>
      </c>
      <c r="F13" s="137"/>
      <c r="G13" s="137">
        <f>SUM(E13:F13)</f>
        <v>6743.687</v>
      </c>
      <c r="H13" s="137"/>
      <c r="I13" s="137">
        <f>SUM(G13:H13)</f>
        <v>6743.687</v>
      </c>
      <c r="J13" s="137"/>
      <c r="K13" s="137">
        <f>SUM(I13:J13)</f>
        <v>6743.687</v>
      </c>
      <c r="L13" s="137"/>
      <c r="M13" s="137">
        <f>SUM(K13:L13)</f>
        <v>6743.687</v>
      </c>
      <c r="N13" s="137"/>
      <c r="O13" s="137">
        <f>SUM(M13:N13)</f>
        <v>6743.687</v>
      </c>
      <c r="P13" s="137"/>
      <c r="Q13" s="137">
        <f>SUM(O13:P13)</f>
        <v>6743.687</v>
      </c>
    </row>
    <row r="14" spans="1:17" s="129" customFormat="1" ht="15.75" customHeight="1" hidden="1" outlineLevel="1">
      <c r="A14" s="133" t="s">
        <v>595</v>
      </c>
      <c r="B14" s="135" t="s">
        <v>596</v>
      </c>
      <c r="C14" s="137">
        <f aca="true" t="shared" si="4" ref="C14:O14">C15+C16</f>
        <v>1103</v>
      </c>
      <c r="D14" s="137">
        <f t="shared" si="4"/>
        <v>0</v>
      </c>
      <c r="E14" s="137">
        <f t="shared" si="4"/>
        <v>1103</v>
      </c>
      <c r="F14" s="137">
        <f t="shared" si="4"/>
        <v>0</v>
      </c>
      <c r="G14" s="137">
        <f t="shared" si="4"/>
        <v>1103</v>
      </c>
      <c r="H14" s="137">
        <f t="shared" si="4"/>
        <v>0</v>
      </c>
      <c r="I14" s="137">
        <f t="shared" si="4"/>
        <v>1103</v>
      </c>
      <c r="J14" s="137">
        <f t="shared" si="4"/>
        <v>0</v>
      </c>
      <c r="K14" s="137">
        <f t="shared" si="4"/>
        <v>1103</v>
      </c>
      <c r="L14" s="137">
        <f t="shared" si="4"/>
        <v>0</v>
      </c>
      <c r="M14" s="137">
        <f t="shared" si="4"/>
        <v>1103</v>
      </c>
      <c r="N14" s="137">
        <f t="shared" si="4"/>
        <v>103.7</v>
      </c>
      <c r="O14" s="137">
        <f t="shared" si="4"/>
        <v>1206.7</v>
      </c>
      <c r="P14" s="137">
        <f>P15+P16</f>
        <v>0</v>
      </c>
      <c r="Q14" s="137">
        <f>Q15+Q16</f>
        <v>1206.7</v>
      </c>
    </row>
    <row r="15" spans="1:17" s="129" customFormat="1" ht="15.75" customHeight="1" hidden="1" outlineLevel="1">
      <c r="A15" s="56" t="s">
        <v>597</v>
      </c>
      <c r="B15" s="141" t="s">
        <v>598</v>
      </c>
      <c r="C15" s="137">
        <v>3</v>
      </c>
      <c r="D15" s="137"/>
      <c r="E15" s="137">
        <f>SUM(C15:D15)</f>
        <v>3</v>
      </c>
      <c r="F15" s="137"/>
      <c r="G15" s="137">
        <f>SUM(E15:F15)</f>
        <v>3</v>
      </c>
      <c r="H15" s="137"/>
      <c r="I15" s="137">
        <f>SUM(G15:H15)</f>
        <v>3</v>
      </c>
      <c r="J15" s="137"/>
      <c r="K15" s="137">
        <f>SUM(I15:J15)</f>
        <v>3</v>
      </c>
      <c r="L15" s="137"/>
      <c r="M15" s="137">
        <f>SUM(K15:L15)</f>
        <v>3</v>
      </c>
      <c r="N15" s="137">
        <v>3.7</v>
      </c>
      <c r="O15" s="137">
        <f>SUM(M15:N15)</f>
        <v>6.7</v>
      </c>
      <c r="P15" s="137"/>
      <c r="Q15" s="137">
        <f>SUM(O15:P15)</f>
        <v>6.7</v>
      </c>
    </row>
    <row r="16" spans="1:17" s="129" customFormat="1" ht="27" customHeight="1" hidden="1" outlineLevel="1">
      <c r="A16" s="133" t="s">
        <v>599</v>
      </c>
      <c r="B16" s="109" t="s">
        <v>600</v>
      </c>
      <c r="C16" s="137">
        <v>1100</v>
      </c>
      <c r="D16" s="137"/>
      <c r="E16" s="137">
        <f>SUM(C16:D16)</f>
        <v>1100</v>
      </c>
      <c r="F16" s="137"/>
      <c r="G16" s="137">
        <f>SUM(E16:F16)</f>
        <v>1100</v>
      </c>
      <c r="H16" s="137"/>
      <c r="I16" s="137">
        <f>SUM(G16:H16)</f>
        <v>1100</v>
      </c>
      <c r="J16" s="137"/>
      <c r="K16" s="137">
        <f>SUM(I16:J16)</f>
        <v>1100</v>
      </c>
      <c r="L16" s="137"/>
      <c r="M16" s="137">
        <f>SUM(K16:L16)</f>
        <v>1100</v>
      </c>
      <c r="N16" s="137">
        <v>100</v>
      </c>
      <c r="O16" s="137">
        <f>SUM(M16:N16)</f>
        <v>1200</v>
      </c>
      <c r="P16" s="137"/>
      <c r="Q16" s="137">
        <f>SUM(O16:P16)</f>
        <v>1200</v>
      </c>
    </row>
    <row r="17" spans="1:17" s="129" customFormat="1" ht="15.75" customHeight="1" hidden="1" outlineLevel="1">
      <c r="A17" s="133" t="s">
        <v>601</v>
      </c>
      <c r="B17" s="135" t="s">
        <v>602</v>
      </c>
      <c r="C17" s="137">
        <f aca="true" t="shared" si="5" ref="C17:O17">C19+C18+C20</f>
        <v>23941.303</v>
      </c>
      <c r="D17" s="137">
        <f t="shared" si="5"/>
        <v>0</v>
      </c>
      <c r="E17" s="137">
        <f t="shared" si="5"/>
        <v>23941.303</v>
      </c>
      <c r="F17" s="137">
        <f t="shared" si="5"/>
        <v>0</v>
      </c>
      <c r="G17" s="137">
        <f t="shared" si="5"/>
        <v>23941.303</v>
      </c>
      <c r="H17" s="137">
        <f t="shared" si="5"/>
        <v>0</v>
      </c>
      <c r="I17" s="137">
        <f t="shared" si="5"/>
        <v>23941.303</v>
      </c>
      <c r="J17" s="137">
        <f t="shared" si="5"/>
        <v>-2425</v>
      </c>
      <c r="K17" s="137">
        <f t="shared" si="5"/>
        <v>21516.303</v>
      </c>
      <c r="L17" s="137">
        <f t="shared" si="5"/>
        <v>0</v>
      </c>
      <c r="M17" s="137">
        <f t="shared" si="5"/>
        <v>21516.303</v>
      </c>
      <c r="N17" s="137">
        <f t="shared" si="5"/>
        <v>-1020.37847</v>
      </c>
      <c r="O17" s="137">
        <f t="shared" si="5"/>
        <v>20495.92453</v>
      </c>
      <c r="P17" s="137">
        <f>P19+P18+P20</f>
        <v>0</v>
      </c>
      <c r="Q17" s="137">
        <f>Q19+Q18+Q20</f>
        <v>20495.92453</v>
      </c>
    </row>
    <row r="18" spans="1:17" s="129" customFormat="1" ht="15.75" customHeight="1" hidden="1" outlineLevel="1">
      <c r="A18" s="56" t="s">
        <v>603</v>
      </c>
      <c r="B18" s="142" t="s">
        <v>604</v>
      </c>
      <c r="C18" s="137">
        <v>3640</v>
      </c>
      <c r="D18" s="137"/>
      <c r="E18" s="137">
        <f>SUM(C18:D18)</f>
        <v>3640</v>
      </c>
      <c r="F18" s="137"/>
      <c r="G18" s="137">
        <f>SUM(E18:F18)</f>
        <v>3640</v>
      </c>
      <c r="H18" s="137"/>
      <c r="I18" s="137">
        <f>SUM(G18:H18)</f>
        <v>3640</v>
      </c>
      <c r="J18" s="137"/>
      <c r="K18" s="137">
        <f>SUM(I18:J18)</f>
        <v>3640</v>
      </c>
      <c r="L18" s="137"/>
      <c r="M18" s="137">
        <f>SUM(K18:L18)</f>
        <v>3640</v>
      </c>
      <c r="N18" s="137"/>
      <c r="O18" s="137">
        <f>SUM(M18:N18)</f>
        <v>3640</v>
      </c>
      <c r="P18" s="137"/>
      <c r="Q18" s="137">
        <f>SUM(O18:P18)</f>
        <v>3640</v>
      </c>
    </row>
    <row r="19" spans="1:17" s="129" customFormat="1" ht="15.75" customHeight="1" hidden="1" outlineLevel="1">
      <c r="A19" s="133" t="s">
        <v>605</v>
      </c>
      <c r="B19" s="139" t="s">
        <v>606</v>
      </c>
      <c r="C19" s="137">
        <v>13048.303</v>
      </c>
      <c r="D19" s="137"/>
      <c r="E19" s="137">
        <f>SUM(C19:D19)</f>
        <v>13048.303</v>
      </c>
      <c r="F19" s="137"/>
      <c r="G19" s="137">
        <f>SUM(E19:F19)</f>
        <v>13048.303</v>
      </c>
      <c r="H19" s="137"/>
      <c r="I19" s="137">
        <f>SUM(G19:H19)</f>
        <v>13048.303</v>
      </c>
      <c r="J19" s="137"/>
      <c r="K19" s="137">
        <f>SUM(I19:J19)</f>
        <v>13048.303</v>
      </c>
      <c r="L19" s="137"/>
      <c r="M19" s="137">
        <f>SUM(K19:L19)</f>
        <v>13048.303</v>
      </c>
      <c r="N19" s="137"/>
      <c r="O19" s="137">
        <f>SUM(M19:N19)</f>
        <v>13048.303</v>
      </c>
      <c r="P19" s="137"/>
      <c r="Q19" s="137">
        <f>SUM(O19:P19)</f>
        <v>13048.303</v>
      </c>
    </row>
    <row r="20" spans="1:17" s="129" customFormat="1" ht="15.75" customHeight="1" hidden="1" outlineLevel="1">
      <c r="A20" s="56" t="s">
        <v>607</v>
      </c>
      <c r="B20" s="143" t="s">
        <v>608</v>
      </c>
      <c r="C20" s="137">
        <v>7253</v>
      </c>
      <c r="D20" s="137"/>
      <c r="E20" s="137">
        <f>SUM(C20:D20)</f>
        <v>7253</v>
      </c>
      <c r="F20" s="137"/>
      <c r="G20" s="137">
        <f>SUM(E20:F20)</f>
        <v>7253</v>
      </c>
      <c r="H20" s="137"/>
      <c r="I20" s="137">
        <f>SUM(G20:H20)</f>
        <v>7253</v>
      </c>
      <c r="J20" s="137">
        <v>-2425</v>
      </c>
      <c r="K20" s="137">
        <f>SUM(I20:J20)</f>
        <v>4828</v>
      </c>
      <c r="L20" s="137"/>
      <c r="M20" s="137">
        <f>SUM(K20:L20)</f>
        <v>4828</v>
      </c>
      <c r="N20" s="137">
        <v>-1020.37847</v>
      </c>
      <c r="O20" s="137">
        <f>SUM(M20:N20)</f>
        <v>3807.62153</v>
      </c>
      <c r="P20" s="137"/>
      <c r="Q20" s="137">
        <f>SUM(O20:P20)</f>
        <v>3807.62153</v>
      </c>
    </row>
    <row r="21" spans="1:17" s="129" customFormat="1" ht="15.75" customHeight="1" hidden="1" outlineLevel="1">
      <c r="A21" s="133" t="s">
        <v>609</v>
      </c>
      <c r="B21" s="135" t="s">
        <v>610</v>
      </c>
      <c r="C21" s="137">
        <f aca="true" t="shared" si="6" ref="C21:O21">C22+C23</f>
        <v>3703.523</v>
      </c>
      <c r="D21" s="137">
        <f t="shared" si="6"/>
        <v>0</v>
      </c>
      <c r="E21" s="137">
        <f t="shared" si="6"/>
        <v>3703.523</v>
      </c>
      <c r="F21" s="137">
        <f t="shared" si="6"/>
        <v>0</v>
      </c>
      <c r="G21" s="137">
        <f t="shared" si="6"/>
        <v>3703.523</v>
      </c>
      <c r="H21" s="137">
        <f t="shared" si="6"/>
        <v>0</v>
      </c>
      <c r="I21" s="137">
        <f t="shared" si="6"/>
        <v>3703.523</v>
      </c>
      <c r="J21" s="137">
        <f t="shared" si="6"/>
        <v>0</v>
      </c>
      <c r="K21" s="137">
        <f t="shared" si="6"/>
        <v>3703.523</v>
      </c>
      <c r="L21" s="137">
        <f t="shared" si="6"/>
        <v>0</v>
      </c>
      <c r="M21" s="137">
        <f t="shared" si="6"/>
        <v>3703.523</v>
      </c>
      <c r="N21" s="137">
        <f t="shared" si="6"/>
        <v>101.272</v>
      </c>
      <c r="O21" s="137">
        <f t="shared" si="6"/>
        <v>3804.795</v>
      </c>
      <c r="P21" s="137">
        <f>P22+P23</f>
        <v>0</v>
      </c>
      <c r="Q21" s="137">
        <f>Q22+Q23</f>
        <v>3804.795</v>
      </c>
    </row>
    <row r="22" spans="1:17" s="129" customFormat="1" ht="27.75" customHeight="1" hidden="1" outlineLevel="1">
      <c r="A22" s="133" t="s">
        <v>611</v>
      </c>
      <c r="B22" s="135" t="s">
        <v>612</v>
      </c>
      <c r="C22" s="137">
        <v>3700</v>
      </c>
      <c r="D22" s="137"/>
      <c r="E22" s="137">
        <f>SUM(C22:D22)</f>
        <v>3700</v>
      </c>
      <c r="F22" s="137"/>
      <c r="G22" s="137">
        <f>SUM(E22:F22)</f>
        <v>3700</v>
      </c>
      <c r="H22" s="137"/>
      <c r="I22" s="137">
        <f>SUM(G22:H22)</f>
        <v>3700</v>
      </c>
      <c r="J22" s="137"/>
      <c r="K22" s="137">
        <f>SUM(I22:J22)</f>
        <v>3700</v>
      </c>
      <c r="L22" s="137"/>
      <c r="M22" s="137">
        <f>SUM(K22:L22)</f>
        <v>3700</v>
      </c>
      <c r="N22" s="137">
        <v>100</v>
      </c>
      <c r="O22" s="137">
        <f>SUM(M22:N22)</f>
        <v>3800</v>
      </c>
      <c r="P22" s="137"/>
      <c r="Q22" s="137">
        <f>SUM(O22:P22)</f>
        <v>3800</v>
      </c>
    </row>
    <row r="23" spans="1:17" s="129" customFormat="1" ht="42" customHeight="1" hidden="1" outlineLevel="1">
      <c r="A23" s="133" t="s">
        <v>613</v>
      </c>
      <c r="B23" s="135" t="s">
        <v>614</v>
      </c>
      <c r="C23" s="137">
        <v>3.523</v>
      </c>
      <c r="D23" s="137"/>
      <c r="E23" s="137">
        <f>SUM(C23:D23)</f>
        <v>3.523</v>
      </c>
      <c r="F23" s="137"/>
      <c r="G23" s="137">
        <f>SUM(E23:F23)</f>
        <v>3.523</v>
      </c>
      <c r="H23" s="137"/>
      <c r="I23" s="137">
        <f>SUM(G23:H23)</f>
        <v>3.523</v>
      </c>
      <c r="J23" s="137"/>
      <c r="K23" s="137">
        <f>SUM(I23:J23)</f>
        <v>3.523</v>
      </c>
      <c r="L23" s="137"/>
      <c r="M23" s="137">
        <f>SUM(K23:L23)</f>
        <v>3.523</v>
      </c>
      <c r="N23" s="137">
        <v>1.272</v>
      </c>
      <c r="O23" s="137">
        <f>SUM(M23:N23)</f>
        <v>4.795</v>
      </c>
      <c r="P23" s="137"/>
      <c r="Q23" s="137">
        <f>SUM(O23:P23)</f>
        <v>4.795</v>
      </c>
    </row>
    <row r="24" spans="1:17" s="129" customFormat="1" ht="42" customHeight="1" hidden="1" outlineLevel="1">
      <c r="A24" s="133" t="s">
        <v>615</v>
      </c>
      <c r="B24" s="135" t="s">
        <v>616</v>
      </c>
      <c r="C24" s="137">
        <f aca="true" t="shared" si="7" ref="C24:O24">C25+C26</f>
        <v>5651.239</v>
      </c>
      <c r="D24" s="137">
        <f t="shared" si="7"/>
        <v>0</v>
      </c>
      <c r="E24" s="137">
        <f t="shared" si="7"/>
        <v>5651.239</v>
      </c>
      <c r="F24" s="137">
        <f t="shared" si="7"/>
        <v>0</v>
      </c>
      <c r="G24" s="137">
        <f t="shared" si="7"/>
        <v>5651.239</v>
      </c>
      <c r="H24" s="137">
        <f t="shared" si="7"/>
        <v>0</v>
      </c>
      <c r="I24" s="137">
        <f t="shared" si="7"/>
        <v>5651.239</v>
      </c>
      <c r="J24" s="137">
        <f t="shared" si="7"/>
        <v>1148</v>
      </c>
      <c r="K24" s="137">
        <f t="shared" si="7"/>
        <v>6799.239</v>
      </c>
      <c r="L24" s="137">
        <f t="shared" si="7"/>
        <v>0</v>
      </c>
      <c r="M24" s="137">
        <f t="shared" si="7"/>
        <v>6799.239</v>
      </c>
      <c r="N24" s="137">
        <f t="shared" si="7"/>
        <v>129.063</v>
      </c>
      <c r="O24" s="137">
        <f t="shared" si="7"/>
        <v>6928.302</v>
      </c>
      <c r="P24" s="137">
        <f>P25+P26</f>
        <v>0</v>
      </c>
      <c r="Q24" s="137">
        <f>Q25+Q26</f>
        <v>6928.302</v>
      </c>
    </row>
    <row r="25" spans="1:17" s="129" customFormat="1" ht="67.5" customHeight="1" hidden="1" outlineLevel="1">
      <c r="A25" s="133" t="s">
        <v>617</v>
      </c>
      <c r="B25" s="135" t="s">
        <v>618</v>
      </c>
      <c r="C25" s="137">
        <v>3934.957</v>
      </c>
      <c r="D25" s="137"/>
      <c r="E25" s="137">
        <f>SUM(C25:D25)</f>
        <v>3934.957</v>
      </c>
      <c r="F25" s="137"/>
      <c r="G25" s="137">
        <f>SUM(E25:F25)</f>
        <v>3934.957</v>
      </c>
      <c r="H25" s="137"/>
      <c r="I25" s="137">
        <f>SUM(G25:H25)</f>
        <v>3934.957</v>
      </c>
      <c r="J25" s="137"/>
      <c r="K25" s="137">
        <f>SUM(I25:J25)</f>
        <v>3934.957</v>
      </c>
      <c r="L25" s="137"/>
      <c r="M25" s="137">
        <f>SUM(K25:L25)</f>
        <v>3934.957</v>
      </c>
      <c r="N25" s="137">
        <v>79.063</v>
      </c>
      <c r="O25" s="137">
        <f>SUM(M25:N25)</f>
        <v>4014.02</v>
      </c>
      <c r="P25" s="137"/>
      <c r="Q25" s="137">
        <f>SUM(O25:P25)</f>
        <v>4014.02</v>
      </c>
    </row>
    <row r="26" spans="1:17" s="129" customFormat="1" ht="67.5" customHeight="1" hidden="1" outlineLevel="1">
      <c r="A26" s="56" t="s">
        <v>619</v>
      </c>
      <c r="B26" s="109" t="s">
        <v>620</v>
      </c>
      <c r="C26" s="137">
        <v>1716.282</v>
      </c>
      <c r="D26" s="137"/>
      <c r="E26" s="137">
        <f>SUM(C26:D26)</f>
        <v>1716.282</v>
      </c>
      <c r="F26" s="137"/>
      <c r="G26" s="137">
        <f>SUM(E26:F26)</f>
        <v>1716.282</v>
      </c>
      <c r="H26" s="137"/>
      <c r="I26" s="137">
        <f>SUM(G26:H26)</f>
        <v>1716.282</v>
      </c>
      <c r="J26" s="137">
        <v>1148</v>
      </c>
      <c r="K26" s="137">
        <f>SUM(I26:J26)</f>
        <v>2864.282</v>
      </c>
      <c r="L26" s="137"/>
      <c r="M26" s="137">
        <f>SUM(K26:L26)</f>
        <v>2864.282</v>
      </c>
      <c r="N26" s="137">
        <v>50</v>
      </c>
      <c r="O26" s="137">
        <f>SUM(M26:N26)</f>
        <v>2914.282</v>
      </c>
      <c r="P26" s="137"/>
      <c r="Q26" s="137">
        <f>SUM(O26:P26)</f>
        <v>2914.282</v>
      </c>
    </row>
    <row r="27" spans="1:17" s="129" customFormat="1" ht="16.5" customHeight="1" hidden="1" outlineLevel="1">
      <c r="A27" s="133" t="s">
        <v>621</v>
      </c>
      <c r="B27" s="135" t="s">
        <v>622</v>
      </c>
      <c r="C27" s="137">
        <f aca="true" t="shared" si="8" ref="C27:Q27">C28</f>
        <v>405.54</v>
      </c>
      <c r="D27" s="137">
        <f t="shared" si="8"/>
        <v>0</v>
      </c>
      <c r="E27" s="137">
        <f t="shared" si="8"/>
        <v>405.54</v>
      </c>
      <c r="F27" s="137">
        <f t="shared" si="8"/>
        <v>0</v>
      </c>
      <c r="G27" s="137">
        <f t="shared" si="8"/>
        <v>405.54</v>
      </c>
      <c r="H27" s="137">
        <f t="shared" si="8"/>
        <v>0</v>
      </c>
      <c r="I27" s="137">
        <f t="shared" si="8"/>
        <v>405.54</v>
      </c>
      <c r="J27" s="137">
        <f t="shared" si="8"/>
        <v>0</v>
      </c>
      <c r="K27" s="137">
        <f t="shared" si="8"/>
        <v>405.54</v>
      </c>
      <c r="L27" s="137">
        <f t="shared" si="8"/>
        <v>0</v>
      </c>
      <c r="M27" s="137">
        <f t="shared" si="8"/>
        <v>405.54</v>
      </c>
      <c r="N27" s="137">
        <f t="shared" si="8"/>
        <v>0</v>
      </c>
      <c r="O27" s="137">
        <f t="shared" si="8"/>
        <v>405.54</v>
      </c>
      <c r="P27" s="137">
        <f t="shared" si="8"/>
        <v>0</v>
      </c>
      <c r="Q27" s="137">
        <f t="shared" si="8"/>
        <v>405.54</v>
      </c>
    </row>
    <row r="28" spans="1:17" s="129" customFormat="1" ht="16.5" customHeight="1" hidden="1" outlineLevel="1">
      <c r="A28" s="133" t="s">
        <v>623</v>
      </c>
      <c r="B28" s="135" t="s">
        <v>624</v>
      </c>
      <c r="C28" s="137">
        <v>405.54</v>
      </c>
      <c r="D28" s="137"/>
      <c r="E28" s="137">
        <f>SUM(C28:D28)</f>
        <v>405.54</v>
      </c>
      <c r="F28" s="137"/>
      <c r="G28" s="137">
        <f>SUM(E28:F28)</f>
        <v>405.54</v>
      </c>
      <c r="H28" s="137"/>
      <c r="I28" s="137">
        <f>SUM(G28:H28)</f>
        <v>405.54</v>
      </c>
      <c r="J28" s="137"/>
      <c r="K28" s="137">
        <f>SUM(I28:J28)</f>
        <v>405.54</v>
      </c>
      <c r="L28" s="137"/>
      <c r="M28" s="137">
        <f>SUM(K28:L28)</f>
        <v>405.54</v>
      </c>
      <c r="N28" s="137"/>
      <c r="O28" s="137">
        <f>SUM(M28:N28)</f>
        <v>405.54</v>
      </c>
      <c r="P28" s="137"/>
      <c r="Q28" s="137">
        <f>SUM(O28:P28)</f>
        <v>405.54</v>
      </c>
    </row>
    <row r="29" spans="1:17" s="129" customFormat="1" ht="28.5" customHeight="1" hidden="1" outlineLevel="1">
      <c r="A29" s="133" t="s">
        <v>705</v>
      </c>
      <c r="B29" s="135" t="s">
        <v>706</v>
      </c>
      <c r="C29" s="137"/>
      <c r="D29" s="137"/>
      <c r="E29" s="137">
        <f aca="true" t="shared" si="9" ref="E29:Q29">E30</f>
        <v>0</v>
      </c>
      <c r="F29" s="137">
        <f t="shared" si="9"/>
        <v>191.09049</v>
      </c>
      <c r="G29" s="137">
        <f t="shared" si="9"/>
        <v>191.09049</v>
      </c>
      <c r="H29" s="137">
        <f t="shared" si="9"/>
        <v>0</v>
      </c>
      <c r="I29" s="137">
        <f t="shared" si="9"/>
        <v>191.09049</v>
      </c>
      <c r="J29" s="137">
        <f t="shared" si="9"/>
        <v>245.40311</v>
      </c>
      <c r="K29" s="137">
        <f t="shared" si="9"/>
        <v>436.4936</v>
      </c>
      <c r="L29" s="137">
        <f t="shared" si="9"/>
        <v>0</v>
      </c>
      <c r="M29" s="137">
        <f t="shared" si="9"/>
        <v>436.4936</v>
      </c>
      <c r="N29" s="137">
        <f t="shared" si="9"/>
        <v>225.04465</v>
      </c>
      <c r="O29" s="137">
        <f t="shared" si="9"/>
        <v>661.5382500000001</v>
      </c>
      <c r="P29" s="137">
        <f t="shared" si="9"/>
        <v>0</v>
      </c>
      <c r="Q29" s="137">
        <f t="shared" si="9"/>
        <v>661.5382500000001</v>
      </c>
    </row>
    <row r="30" spans="1:17" s="129" customFormat="1" ht="16.5" customHeight="1" hidden="1" outlineLevel="1">
      <c r="A30" s="133" t="s">
        <v>713</v>
      </c>
      <c r="B30" s="135" t="s">
        <v>730</v>
      </c>
      <c r="C30" s="137"/>
      <c r="D30" s="137"/>
      <c r="E30" s="137">
        <v>0</v>
      </c>
      <c r="F30" s="137">
        <v>191.09049</v>
      </c>
      <c r="G30" s="137">
        <f>SUM(E30:F30)</f>
        <v>191.09049</v>
      </c>
      <c r="H30" s="137"/>
      <c r="I30" s="137">
        <f>SUM(G30:H30)</f>
        <v>191.09049</v>
      </c>
      <c r="J30" s="137">
        <f>244.15311+1.25</f>
        <v>245.40311</v>
      </c>
      <c r="K30" s="137">
        <f>SUM(I30:J30)</f>
        <v>436.4936</v>
      </c>
      <c r="L30" s="137"/>
      <c r="M30" s="137">
        <f>SUM(K30:L30)</f>
        <v>436.4936</v>
      </c>
      <c r="N30" s="178">
        <v>225.04465</v>
      </c>
      <c r="O30" s="137">
        <f>SUM(M30:N30)</f>
        <v>661.5382500000001</v>
      </c>
      <c r="P30" s="178"/>
      <c r="Q30" s="137">
        <f>SUM(O30:P30)</f>
        <v>661.5382500000001</v>
      </c>
    </row>
    <row r="31" spans="1:17" s="129" customFormat="1" ht="28.5" customHeight="1" hidden="1" outlineLevel="1">
      <c r="A31" s="144" t="s">
        <v>625</v>
      </c>
      <c r="B31" s="145" t="s">
        <v>626</v>
      </c>
      <c r="C31" s="146">
        <f aca="true" t="shared" si="10" ref="C31:I31">C32</f>
        <v>36</v>
      </c>
      <c r="D31" s="146">
        <f t="shared" si="10"/>
        <v>0</v>
      </c>
      <c r="E31" s="146">
        <f t="shared" si="10"/>
        <v>36</v>
      </c>
      <c r="F31" s="146">
        <f t="shared" si="10"/>
        <v>0</v>
      </c>
      <c r="G31" s="146">
        <f t="shared" si="10"/>
        <v>36</v>
      </c>
      <c r="H31" s="146">
        <f t="shared" si="10"/>
        <v>0</v>
      </c>
      <c r="I31" s="146">
        <f t="shared" si="10"/>
        <v>36</v>
      </c>
      <c r="J31" s="146">
        <f aca="true" t="shared" si="11" ref="J31:O31">J32+J33</f>
        <v>1</v>
      </c>
      <c r="K31" s="146">
        <f t="shared" si="11"/>
        <v>37</v>
      </c>
      <c r="L31" s="146">
        <f t="shared" si="11"/>
        <v>0</v>
      </c>
      <c r="M31" s="146">
        <f t="shared" si="11"/>
        <v>37</v>
      </c>
      <c r="N31" s="146">
        <f t="shared" si="11"/>
        <v>42.7</v>
      </c>
      <c r="O31" s="146">
        <f t="shared" si="11"/>
        <v>79.7</v>
      </c>
      <c r="P31" s="146">
        <f>P32+P33</f>
        <v>0</v>
      </c>
      <c r="Q31" s="146">
        <f>Q32+Q33</f>
        <v>79.7</v>
      </c>
    </row>
    <row r="32" spans="1:17" s="129" customFormat="1" ht="68.25" customHeight="1" hidden="1" outlineLevel="1">
      <c r="A32" s="144" t="s">
        <v>627</v>
      </c>
      <c r="B32" s="145" t="s">
        <v>628</v>
      </c>
      <c r="C32" s="137">
        <v>36</v>
      </c>
      <c r="D32" s="137"/>
      <c r="E32" s="137">
        <f>SUM(C32:D32)</f>
        <v>36</v>
      </c>
      <c r="F32" s="137"/>
      <c r="G32" s="137">
        <f>SUM(E32:F32)</f>
        <v>36</v>
      </c>
      <c r="H32" s="137"/>
      <c r="I32" s="137">
        <f>SUM(G32:H32)</f>
        <v>36</v>
      </c>
      <c r="J32" s="137"/>
      <c r="K32" s="137">
        <f>SUM(I32:J32)</f>
        <v>36</v>
      </c>
      <c r="L32" s="137"/>
      <c r="M32" s="137">
        <f>SUM(K32:L32)</f>
        <v>36</v>
      </c>
      <c r="N32" s="137"/>
      <c r="O32" s="137">
        <f>SUM(M32:N32)</f>
        <v>36</v>
      </c>
      <c r="P32" s="137"/>
      <c r="Q32" s="137">
        <f>SUM(O32:P32)</f>
        <v>36</v>
      </c>
    </row>
    <row r="33" spans="1:17" s="129" customFormat="1" ht="28.5" customHeight="1" hidden="1" outlineLevel="1">
      <c r="A33" s="144" t="s">
        <v>726</v>
      </c>
      <c r="B33" s="145" t="s">
        <v>727</v>
      </c>
      <c r="C33" s="137"/>
      <c r="D33" s="137"/>
      <c r="E33" s="137"/>
      <c r="F33" s="137"/>
      <c r="G33" s="137"/>
      <c r="H33" s="137"/>
      <c r="I33" s="137">
        <v>0</v>
      </c>
      <c r="J33" s="137">
        <v>1</v>
      </c>
      <c r="K33" s="137">
        <f>SUM(I33:J33)</f>
        <v>1</v>
      </c>
      <c r="L33" s="137"/>
      <c r="M33" s="137">
        <f>SUM(K33:L33)</f>
        <v>1</v>
      </c>
      <c r="N33" s="137">
        <v>42.7</v>
      </c>
      <c r="O33" s="137">
        <f>SUM(M33:N33)</f>
        <v>43.7</v>
      </c>
      <c r="P33" s="137"/>
      <c r="Q33" s="137">
        <f>SUM(O33:P33)</f>
        <v>43.7</v>
      </c>
    </row>
    <row r="34" spans="1:17" s="129" customFormat="1" ht="15.75" customHeight="1" hidden="1" outlineLevel="1">
      <c r="A34" s="133" t="s">
        <v>629</v>
      </c>
      <c r="B34" s="135" t="s">
        <v>630</v>
      </c>
      <c r="C34" s="137">
        <f aca="true" t="shared" si="12" ref="C34:I34">C35+C38+C36</f>
        <v>513.5</v>
      </c>
      <c r="D34" s="137">
        <f t="shared" si="12"/>
        <v>0</v>
      </c>
      <c r="E34" s="137">
        <f t="shared" si="12"/>
        <v>513.5</v>
      </c>
      <c r="F34" s="137">
        <f t="shared" si="12"/>
        <v>0</v>
      </c>
      <c r="G34" s="137">
        <f t="shared" si="12"/>
        <v>513.5</v>
      </c>
      <c r="H34" s="137">
        <f t="shared" si="12"/>
        <v>0</v>
      </c>
      <c r="I34" s="137">
        <f t="shared" si="12"/>
        <v>513.5</v>
      </c>
      <c r="J34" s="137">
        <f aca="true" t="shared" si="13" ref="J34:O34">J35+J38+J36+J37</f>
        <v>581.0000000000001</v>
      </c>
      <c r="K34" s="137">
        <f t="shared" si="13"/>
        <v>1094.5</v>
      </c>
      <c r="L34" s="137">
        <f t="shared" si="13"/>
        <v>0</v>
      </c>
      <c r="M34" s="137">
        <f t="shared" si="13"/>
        <v>1094.5</v>
      </c>
      <c r="N34" s="137">
        <f t="shared" si="13"/>
        <v>0</v>
      </c>
      <c r="O34" s="137">
        <f t="shared" si="13"/>
        <v>1094.5</v>
      </c>
      <c r="P34" s="137">
        <f>P35+P38+P36+P37</f>
        <v>0</v>
      </c>
      <c r="Q34" s="137">
        <f>Q35+Q38+Q36+Q37</f>
        <v>1094.5</v>
      </c>
    </row>
    <row r="35" spans="1:17" s="134" customFormat="1" ht="29.25" customHeight="1" hidden="1" outlineLevel="1">
      <c r="A35" s="133" t="s">
        <v>631</v>
      </c>
      <c r="B35" s="135" t="s">
        <v>632</v>
      </c>
      <c r="C35" s="137">
        <v>305</v>
      </c>
      <c r="D35" s="137"/>
      <c r="E35" s="137">
        <f>SUM(C35:D35)</f>
        <v>305</v>
      </c>
      <c r="F35" s="137"/>
      <c r="G35" s="137">
        <f>SUM(E35:F35)</f>
        <v>305</v>
      </c>
      <c r="H35" s="137"/>
      <c r="I35" s="137">
        <f>SUM(G35:H35)</f>
        <v>305</v>
      </c>
      <c r="J35" s="137">
        <v>546.6</v>
      </c>
      <c r="K35" s="137">
        <f>SUM(I35:J35)</f>
        <v>851.6</v>
      </c>
      <c r="L35" s="137"/>
      <c r="M35" s="137">
        <f>SUM(K35:L35)</f>
        <v>851.6</v>
      </c>
      <c r="N35" s="137">
        <v>46</v>
      </c>
      <c r="O35" s="137">
        <f>SUM(M35:N35)</f>
        <v>897.6</v>
      </c>
      <c r="P35" s="137"/>
      <c r="Q35" s="137">
        <f>SUM(O35:P35)</f>
        <v>897.6</v>
      </c>
    </row>
    <row r="36" spans="1:17" s="134" customFormat="1" ht="93.75" customHeight="1" hidden="1" outlineLevel="1">
      <c r="A36" s="133" t="s">
        <v>633</v>
      </c>
      <c r="B36" s="135" t="s">
        <v>634</v>
      </c>
      <c r="C36" s="137">
        <v>27.5</v>
      </c>
      <c r="D36" s="137"/>
      <c r="E36" s="137">
        <f>SUM(C36:D36)</f>
        <v>27.5</v>
      </c>
      <c r="F36" s="137"/>
      <c r="G36" s="137">
        <f>SUM(E36:F36)</f>
        <v>27.5</v>
      </c>
      <c r="H36" s="137"/>
      <c r="I36" s="137">
        <f>SUM(G36:H36)</f>
        <v>27.5</v>
      </c>
      <c r="J36" s="137"/>
      <c r="K36" s="137">
        <f>SUM(I36:J36)</f>
        <v>27.5</v>
      </c>
      <c r="L36" s="137"/>
      <c r="M36" s="137">
        <f>SUM(K36:L36)</f>
        <v>27.5</v>
      </c>
      <c r="N36" s="137">
        <v>-12.5</v>
      </c>
      <c r="O36" s="137">
        <f>SUM(M36:N36)</f>
        <v>15</v>
      </c>
      <c r="P36" s="137"/>
      <c r="Q36" s="137">
        <f>SUM(O36:P36)</f>
        <v>15</v>
      </c>
    </row>
    <row r="37" spans="1:17" s="134" customFormat="1" ht="93.75" customHeight="1" hidden="1" outlineLevel="1">
      <c r="A37" s="133" t="s">
        <v>728</v>
      </c>
      <c r="B37" s="135" t="s">
        <v>729</v>
      </c>
      <c r="C37" s="137"/>
      <c r="D37" s="137"/>
      <c r="E37" s="137"/>
      <c r="F37" s="137"/>
      <c r="G37" s="137"/>
      <c r="H37" s="137"/>
      <c r="I37" s="137">
        <v>0</v>
      </c>
      <c r="J37" s="137">
        <v>15.7</v>
      </c>
      <c r="K37" s="137">
        <f>SUM(I37:J37)</f>
        <v>15.7</v>
      </c>
      <c r="L37" s="137"/>
      <c r="M37" s="137">
        <f>SUM(K37:L37)</f>
        <v>15.7</v>
      </c>
      <c r="N37" s="137"/>
      <c r="O37" s="137">
        <f>SUM(M37:N37)</f>
        <v>15.7</v>
      </c>
      <c r="P37" s="137"/>
      <c r="Q37" s="137">
        <f>SUM(O37:P37)</f>
        <v>15.7</v>
      </c>
    </row>
    <row r="38" spans="1:17" ht="15.75" customHeight="1" hidden="1" outlineLevel="1">
      <c r="A38" s="133" t="s">
        <v>635</v>
      </c>
      <c r="B38" s="135" t="s">
        <v>636</v>
      </c>
      <c r="C38" s="137">
        <v>181</v>
      </c>
      <c r="D38" s="137"/>
      <c r="E38" s="137">
        <f>SUM(C38:D38)</f>
        <v>181</v>
      </c>
      <c r="F38" s="137"/>
      <c r="G38" s="137">
        <f>SUM(E38:F38)</f>
        <v>181</v>
      </c>
      <c r="H38" s="137"/>
      <c r="I38" s="137">
        <f>SUM(G38:H38)</f>
        <v>181</v>
      </c>
      <c r="J38" s="137">
        <v>18.7</v>
      </c>
      <c r="K38" s="137">
        <f>SUM(I38:J38)</f>
        <v>199.7</v>
      </c>
      <c r="L38" s="137"/>
      <c r="M38" s="137">
        <f>SUM(K38:L38)</f>
        <v>199.7</v>
      </c>
      <c r="N38" s="137">
        <v>-33.5</v>
      </c>
      <c r="O38" s="137">
        <f>SUM(M38:N38)</f>
        <v>166.2</v>
      </c>
      <c r="P38" s="137"/>
      <c r="Q38" s="137">
        <f>SUM(O38:P38)</f>
        <v>166.2</v>
      </c>
    </row>
    <row r="39" spans="1:17" ht="15.75" customHeight="1" hidden="1" outlineLevel="1">
      <c r="A39" s="56" t="s">
        <v>637</v>
      </c>
      <c r="B39" s="141" t="s">
        <v>638</v>
      </c>
      <c r="C39" s="137">
        <f aca="true" t="shared" si="14" ref="C39:O39">C40+C41</f>
        <v>518.2815499999999</v>
      </c>
      <c r="D39" s="137">
        <f t="shared" si="14"/>
        <v>0</v>
      </c>
      <c r="E39" s="137">
        <f t="shared" si="14"/>
        <v>518.2815499999999</v>
      </c>
      <c r="F39" s="137">
        <f t="shared" si="14"/>
        <v>0</v>
      </c>
      <c r="G39" s="137">
        <f t="shared" si="14"/>
        <v>518.2815499999999</v>
      </c>
      <c r="H39" s="137">
        <f t="shared" si="14"/>
        <v>-403.95588</v>
      </c>
      <c r="I39" s="137">
        <f t="shared" si="14"/>
        <v>114.32567</v>
      </c>
      <c r="J39" s="137">
        <f t="shared" si="14"/>
        <v>0</v>
      </c>
      <c r="K39" s="137">
        <f t="shared" si="14"/>
        <v>114.32567</v>
      </c>
      <c r="L39" s="137">
        <f t="shared" si="14"/>
        <v>0</v>
      </c>
      <c r="M39" s="137">
        <f t="shared" si="14"/>
        <v>114.32567</v>
      </c>
      <c r="N39" s="137">
        <f t="shared" si="14"/>
        <v>0</v>
      </c>
      <c r="O39" s="137">
        <f t="shared" si="14"/>
        <v>114.32567</v>
      </c>
      <c r="P39" s="137">
        <f>P40+P41</f>
        <v>0</v>
      </c>
      <c r="Q39" s="137">
        <f>Q40+Q41</f>
        <v>114.32567</v>
      </c>
    </row>
    <row r="40" spans="1:17" ht="15.75" customHeight="1" hidden="1" outlineLevel="1">
      <c r="A40" s="56" t="s">
        <v>639</v>
      </c>
      <c r="B40" s="141" t="s">
        <v>640</v>
      </c>
      <c r="C40" s="137">
        <v>30</v>
      </c>
      <c r="D40" s="137"/>
      <c r="E40" s="137">
        <f>SUM(C40:D40)</f>
        <v>30</v>
      </c>
      <c r="F40" s="137"/>
      <c r="G40" s="137">
        <f>SUM(E40:F40)</f>
        <v>30</v>
      </c>
      <c r="H40" s="137"/>
      <c r="I40" s="137">
        <f>SUM(G40:H40)</f>
        <v>30</v>
      </c>
      <c r="J40" s="137"/>
      <c r="K40" s="137">
        <f>SUM(I40:J40)</f>
        <v>30</v>
      </c>
      <c r="L40" s="137"/>
      <c r="M40" s="137">
        <f>SUM(K40:L40)</f>
        <v>30</v>
      </c>
      <c r="N40" s="137"/>
      <c r="O40" s="137">
        <f>SUM(M40:N40)</f>
        <v>30</v>
      </c>
      <c r="P40" s="137"/>
      <c r="Q40" s="137">
        <f>SUM(O40:P40)</f>
        <v>30</v>
      </c>
    </row>
    <row r="41" spans="1:17" ht="15.75" customHeight="1" hidden="1" outlineLevel="1">
      <c r="A41" s="56" t="s">
        <v>641</v>
      </c>
      <c r="B41" s="147" t="s">
        <v>642</v>
      </c>
      <c r="C41" s="137">
        <v>488.28155</v>
      </c>
      <c r="D41" s="137"/>
      <c r="E41" s="137">
        <f>SUM(C41:D41)</f>
        <v>488.28155</v>
      </c>
      <c r="F41" s="137"/>
      <c r="G41" s="137">
        <f>SUM(E41:F41)</f>
        <v>488.28155</v>
      </c>
      <c r="H41" s="137">
        <v>-403.95588</v>
      </c>
      <c r="I41" s="137">
        <f>SUM(G41:H41)</f>
        <v>84.32567</v>
      </c>
      <c r="J41" s="137"/>
      <c r="K41" s="137">
        <f>SUM(I41:J41)</f>
        <v>84.32567</v>
      </c>
      <c r="L41" s="137"/>
      <c r="M41" s="137">
        <f>SUM(K41:L41)</f>
        <v>84.32567</v>
      </c>
      <c r="N41" s="137"/>
      <c r="O41" s="137">
        <f>SUM(M41:N41)</f>
        <v>84.32567</v>
      </c>
      <c r="P41" s="137"/>
      <c r="Q41" s="137">
        <f>SUM(O41:P41)</f>
        <v>84.32567</v>
      </c>
    </row>
    <row r="42" spans="1:17" ht="15.75" customHeight="1" collapsed="1">
      <c r="A42" s="133" t="s">
        <v>643</v>
      </c>
      <c r="B42" s="135" t="s">
        <v>644</v>
      </c>
      <c r="C42" s="137">
        <f>C43+C66</f>
        <v>474440.68979</v>
      </c>
      <c r="D42" s="137">
        <f>D43+D66</f>
        <v>660.0999999999999</v>
      </c>
      <c r="E42" s="137">
        <f aca="true" t="shared" si="15" ref="E42:K42">E43+E66+E68</f>
        <v>475100.78978999995</v>
      </c>
      <c r="F42" s="137">
        <f t="shared" si="15"/>
        <v>0.20865999999999998</v>
      </c>
      <c r="G42" s="137">
        <f t="shared" si="15"/>
        <v>475100.99844999996</v>
      </c>
      <c r="H42" s="137">
        <f t="shared" si="15"/>
        <v>0</v>
      </c>
      <c r="I42" s="137">
        <f t="shared" si="15"/>
        <v>475100.99844999996</v>
      </c>
      <c r="J42" s="137">
        <f t="shared" si="15"/>
        <v>899.4783</v>
      </c>
      <c r="K42" s="137">
        <f t="shared" si="15"/>
        <v>476000.47675</v>
      </c>
      <c r="L42" s="137">
        <f>L43+L66+L68</f>
        <v>4147.3</v>
      </c>
      <c r="M42" s="137">
        <f>M43+M66+M68</f>
        <v>480147.7767499999</v>
      </c>
      <c r="N42" s="137">
        <f>N43+N66+N68+N70</f>
        <v>-244.33518</v>
      </c>
      <c r="O42" s="137">
        <f>O43+O66+O68+O70</f>
        <v>479903.4415699999</v>
      </c>
      <c r="P42" s="137">
        <f>P43+P66+P68+P70</f>
        <v>0</v>
      </c>
      <c r="Q42" s="137">
        <f>Q43+Q66+Q68+Q70</f>
        <v>479903.4415699999</v>
      </c>
    </row>
    <row r="43" spans="1:17" s="148" customFormat="1" ht="30" customHeight="1" hidden="1" outlineLevel="1">
      <c r="A43" s="133" t="s">
        <v>645</v>
      </c>
      <c r="B43" s="135" t="s">
        <v>646</v>
      </c>
      <c r="C43" s="137">
        <f aca="true" t="shared" si="16" ref="C43:N43">C44+C49+C55+C63</f>
        <v>474439.36607</v>
      </c>
      <c r="D43" s="137">
        <f t="shared" si="16"/>
        <v>660.0999999999999</v>
      </c>
      <c r="E43" s="137">
        <f t="shared" si="16"/>
        <v>475099.46606999997</v>
      </c>
      <c r="F43" s="137">
        <f t="shared" si="16"/>
        <v>-0.02801</v>
      </c>
      <c r="G43" s="137">
        <f t="shared" si="16"/>
        <v>475099.43805999996</v>
      </c>
      <c r="H43" s="137">
        <f t="shared" si="16"/>
        <v>0</v>
      </c>
      <c r="I43" s="137">
        <f t="shared" si="16"/>
        <v>475099.43805999996</v>
      </c>
      <c r="J43" s="137">
        <f t="shared" si="16"/>
        <v>899.4783</v>
      </c>
      <c r="K43" s="137">
        <f t="shared" si="16"/>
        <v>475998.91636</v>
      </c>
      <c r="L43" s="137">
        <f t="shared" si="16"/>
        <v>4147.3</v>
      </c>
      <c r="M43" s="137">
        <f t="shared" si="16"/>
        <v>480146.2163599999</v>
      </c>
      <c r="N43" s="137">
        <f t="shared" si="16"/>
        <v>0</v>
      </c>
      <c r="O43" s="137">
        <f>O44+O49+O55+O63</f>
        <v>480146.2163599999</v>
      </c>
      <c r="P43" s="137">
        <f>P44+P49+P55+P63</f>
        <v>0</v>
      </c>
      <c r="Q43" s="137">
        <f>Q44+Q49+Q55+Q63</f>
        <v>480146.2163599999</v>
      </c>
    </row>
    <row r="44" spans="1:17" s="148" customFormat="1" ht="17.25" customHeight="1" hidden="1" outlineLevel="1">
      <c r="A44" s="133" t="s">
        <v>647</v>
      </c>
      <c r="B44" s="135" t="s">
        <v>648</v>
      </c>
      <c r="C44" s="137">
        <f aca="true" t="shared" si="17" ref="C44:O44">C45+C47</f>
        <v>138457</v>
      </c>
      <c r="D44" s="137">
        <f t="shared" si="17"/>
        <v>0</v>
      </c>
      <c r="E44" s="137">
        <f t="shared" si="17"/>
        <v>138457</v>
      </c>
      <c r="F44" s="137">
        <f t="shared" si="17"/>
        <v>-0.02801</v>
      </c>
      <c r="G44" s="137">
        <f t="shared" si="17"/>
        <v>138456.97199</v>
      </c>
      <c r="H44" s="137">
        <f t="shared" si="17"/>
        <v>0</v>
      </c>
      <c r="I44" s="137">
        <f t="shared" si="17"/>
        <v>138456.97199</v>
      </c>
      <c r="J44" s="137">
        <f t="shared" si="17"/>
        <v>0</v>
      </c>
      <c r="K44" s="137">
        <f t="shared" si="17"/>
        <v>138456.97199</v>
      </c>
      <c r="L44" s="137">
        <f t="shared" si="17"/>
        <v>4147.3</v>
      </c>
      <c r="M44" s="137">
        <f t="shared" si="17"/>
        <v>142604.27198999998</v>
      </c>
      <c r="N44" s="137">
        <f t="shared" si="17"/>
        <v>0</v>
      </c>
      <c r="O44" s="137">
        <f t="shared" si="17"/>
        <v>142604.27198999998</v>
      </c>
      <c r="P44" s="137">
        <f>P45+P47</f>
        <v>0</v>
      </c>
      <c r="Q44" s="137">
        <f>Q45+Q47</f>
        <v>142604.27198999998</v>
      </c>
    </row>
    <row r="45" spans="1:17" ht="17.25" customHeight="1" hidden="1" outlineLevel="1">
      <c r="A45" s="133" t="s">
        <v>649</v>
      </c>
      <c r="B45" s="135" t="s">
        <v>650</v>
      </c>
      <c r="C45" s="137">
        <f aca="true" t="shared" si="18" ref="C45:Q45">C46</f>
        <v>135710.4</v>
      </c>
      <c r="D45" s="137">
        <f t="shared" si="18"/>
        <v>0</v>
      </c>
      <c r="E45" s="137">
        <f t="shared" si="18"/>
        <v>135710.4</v>
      </c>
      <c r="F45" s="137">
        <f t="shared" si="18"/>
        <v>-0.02801</v>
      </c>
      <c r="G45" s="137">
        <f t="shared" si="18"/>
        <v>135710.37198999999</v>
      </c>
      <c r="H45" s="137">
        <f t="shared" si="18"/>
        <v>0</v>
      </c>
      <c r="I45" s="137">
        <f t="shared" si="18"/>
        <v>135710.37198999999</v>
      </c>
      <c r="J45" s="137">
        <f t="shared" si="18"/>
        <v>0</v>
      </c>
      <c r="K45" s="137">
        <f t="shared" si="18"/>
        <v>135710.37198999999</v>
      </c>
      <c r="L45" s="137">
        <f t="shared" si="18"/>
        <v>0</v>
      </c>
      <c r="M45" s="137">
        <f t="shared" si="18"/>
        <v>135710.37198999999</v>
      </c>
      <c r="N45" s="137">
        <f t="shared" si="18"/>
        <v>0</v>
      </c>
      <c r="O45" s="137">
        <f t="shared" si="18"/>
        <v>135710.37198999999</v>
      </c>
      <c r="P45" s="137">
        <f t="shared" si="18"/>
        <v>0</v>
      </c>
      <c r="Q45" s="137">
        <f t="shared" si="18"/>
        <v>135710.37198999999</v>
      </c>
    </row>
    <row r="46" spans="1:17" ht="28.5" customHeight="1" hidden="1" outlineLevel="1">
      <c r="A46" s="133" t="s">
        <v>651</v>
      </c>
      <c r="B46" s="149" t="s">
        <v>652</v>
      </c>
      <c r="C46" s="137">
        <v>135710.4</v>
      </c>
      <c r="D46" s="137"/>
      <c r="E46" s="137">
        <f>SUM(C46:D46)</f>
        <v>135710.4</v>
      </c>
      <c r="F46" s="137">
        <v>-0.02801</v>
      </c>
      <c r="G46" s="137">
        <f>SUM(E46:F46)</f>
        <v>135710.37198999999</v>
      </c>
      <c r="H46" s="137"/>
      <c r="I46" s="137">
        <f>SUM(G46:H46)</f>
        <v>135710.37198999999</v>
      </c>
      <c r="J46" s="137"/>
      <c r="K46" s="137">
        <f>SUM(I46:J46)</f>
        <v>135710.37198999999</v>
      </c>
      <c r="L46" s="137"/>
      <c r="M46" s="137">
        <f>SUM(K46:L46)</f>
        <v>135710.37198999999</v>
      </c>
      <c r="N46" s="137"/>
      <c r="O46" s="137">
        <f>SUM(M46:N46)</f>
        <v>135710.37198999999</v>
      </c>
      <c r="P46" s="137"/>
      <c r="Q46" s="137">
        <f>SUM(O46:P46)</f>
        <v>135710.37198999999</v>
      </c>
    </row>
    <row r="47" spans="1:17" ht="29.25" customHeight="1" hidden="1" outlineLevel="1">
      <c r="A47" s="133" t="s">
        <v>653</v>
      </c>
      <c r="B47" s="109" t="s">
        <v>654</v>
      </c>
      <c r="C47" s="150">
        <f aca="true" t="shared" si="19" ref="C47:Q47">C48</f>
        <v>2746.6</v>
      </c>
      <c r="D47" s="150">
        <f t="shared" si="19"/>
        <v>0</v>
      </c>
      <c r="E47" s="150">
        <f t="shared" si="19"/>
        <v>2746.6</v>
      </c>
      <c r="F47" s="150">
        <f t="shared" si="19"/>
        <v>0</v>
      </c>
      <c r="G47" s="150">
        <f t="shared" si="19"/>
        <v>2746.6</v>
      </c>
      <c r="H47" s="150">
        <f t="shared" si="19"/>
        <v>0</v>
      </c>
      <c r="I47" s="150">
        <f t="shared" si="19"/>
        <v>2746.6</v>
      </c>
      <c r="J47" s="150">
        <f t="shared" si="19"/>
        <v>0</v>
      </c>
      <c r="K47" s="150">
        <f t="shared" si="19"/>
        <v>2746.6</v>
      </c>
      <c r="L47" s="150">
        <f t="shared" si="19"/>
        <v>4147.3</v>
      </c>
      <c r="M47" s="150">
        <f t="shared" si="19"/>
        <v>6893.9</v>
      </c>
      <c r="N47" s="150">
        <f t="shared" si="19"/>
        <v>0</v>
      </c>
      <c r="O47" s="150">
        <f t="shared" si="19"/>
        <v>6893.9</v>
      </c>
      <c r="P47" s="150">
        <f t="shared" si="19"/>
        <v>0</v>
      </c>
      <c r="Q47" s="150">
        <f t="shared" si="19"/>
        <v>6893.9</v>
      </c>
    </row>
    <row r="48" spans="1:17" ht="29.25" customHeight="1" hidden="1" outlineLevel="1">
      <c r="A48" s="133" t="s">
        <v>655</v>
      </c>
      <c r="B48" s="149" t="s">
        <v>656</v>
      </c>
      <c r="C48" s="137">
        <v>2746.6</v>
      </c>
      <c r="D48" s="137"/>
      <c r="E48" s="137">
        <f>SUM(C48:D48)</f>
        <v>2746.6</v>
      </c>
      <c r="F48" s="137"/>
      <c r="G48" s="137">
        <f>SUM(E48:F48)</f>
        <v>2746.6</v>
      </c>
      <c r="H48" s="137"/>
      <c r="I48" s="137">
        <f>SUM(G48:H48)</f>
        <v>2746.6</v>
      </c>
      <c r="J48" s="137"/>
      <c r="K48" s="137">
        <f>SUM(I48:J48)</f>
        <v>2746.6</v>
      </c>
      <c r="L48" s="137">
        <v>4147.3</v>
      </c>
      <c r="M48" s="137">
        <f>SUM(K48:L48)</f>
        <v>6893.9</v>
      </c>
      <c r="N48" s="137"/>
      <c r="O48" s="137">
        <f>SUM(M48:N48)</f>
        <v>6893.9</v>
      </c>
      <c r="P48" s="137"/>
      <c r="Q48" s="137">
        <f>SUM(O48:P48)</f>
        <v>6893.9</v>
      </c>
    </row>
    <row r="49" spans="1:17" s="134" customFormat="1" ht="29.25" customHeight="1" hidden="1" outlineLevel="1">
      <c r="A49" s="133" t="s">
        <v>657</v>
      </c>
      <c r="B49" s="151" t="s">
        <v>658</v>
      </c>
      <c r="C49" s="152">
        <f aca="true" t="shared" si="20" ref="C49:O49">C53+C50+C51+C52</f>
        <v>82858.56607</v>
      </c>
      <c r="D49" s="152">
        <f t="shared" si="20"/>
        <v>165.7</v>
      </c>
      <c r="E49" s="152">
        <f t="shared" si="20"/>
        <v>83024.26607</v>
      </c>
      <c r="F49" s="152">
        <f t="shared" si="20"/>
        <v>0</v>
      </c>
      <c r="G49" s="152">
        <f t="shared" si="20"/>
        <v>83024.26607</v>
      </c>
      <c r="H49" s="152">
        <f t="shared" si="20"/>
        <v>0</v>
      </c>
      <c r="I49" s="152">
        <f t="shared" si="20"/>
        <v>83024.26607</v>
      </c>
      <c r="J49" s="152">
        <f t="shared" si="20"/>
        <v>899.4783</v>
      </c>
      <c r="K49" s="152">
        <f t="shared" si="20"/>
        <v>83923.74437</v>
      </c>
      <c r="L49" s="152">
        <f t="shared" si="20"/>
        <v>0</v>
      </c>
      <c r="M49" s="152">
        <f t="shared" si="20"/>
        <v>83923.74437</v>
      </c>
      <c r="N49" s="152">
        <f t="shared" si="20"/>
        <v>0</v>
      </c>
      <c r="O49" s="152">
        <f t="shared" si="20"/>
        <v>83923.74437</v>
      </c>
      <c r="P49" s="152">
        <f>P53+P50+P51+P52</f>
        <v>0</v>
      </c>
      <c r="Q49" s="152">
        <f>Q53+Q50+Q51+Q52</f>
        <v>83923.74437</v>
      </c>
    </row>
    <row r="50" spans="1:17" s="134" customFormat="1" ht="29.25" customHeight="1" hidden="1" outlineLevel="1">
      <c r="A50" s="153" t="s">
        <v>659</v>
      </c>
      <c r="B50" s="154" t="s">
        <v>660</v>
      </c>
      <c r="C50" s="152">
        <v>15260.6</v>
      </c>
      <c r="D50" s="152"/>
      <c r="E50" s="137">
        <f>SUM(C50:D50)</f>
        <v>15260.6</v>
      </c>
      <c r="F50" s="137"/>
      <c r="G50" s="137">
        <f>SUM(E50:F50)</f>
        <v>15260.6</v>
      </c>
      <c r="H50" s="137"/>
      <c r="I50" s="137">
        <f>SUM(G50:H50)</f>
        <v>15260.6</v>
      </c>
      <c r="J50" s="137"/>
      <c r="K50" s="137">
        <f>SUM(I50:J50)</f>
        <v>15260.6</v>
      </c>
      <c r="L50" s="137"/>
      <c r="M50" s="137">
        <f>SUM(K50:L50)</f>
        <v>15260.6</v>
      </c>
      <c r="N50" s="137"/>
      <c r="O50" s="137">
        <f>SUM(M50:N50)</f>
        <v>15260.6</v>
      </c>
      <c r="P50" s="137"/>
      <c r="Q50" s="137">
        <f>SUM(O50:P50)</f>
        <v>15260.6</v>
      </c>
    </row>
    <row r="51" spans="1:17" s="134" customFormat="1" ht="54.75" customHeight="1" hidden="1" outlineLevel="1">
      <c r="A51" s="138" t="s">
        <v>661</v>
      </c>
      <c r="B51" s="155" t="s">
        <v>662</v>
      </c>
      <c r="C51" s="152">
        <f>2675.44418+6159.41499</f>
        <v>8834.85917</v>
      </c>
      <c r="D51" s="152"/>
      <c r="E51" s="137">
        <f>SUM(C51:D51)</f>
        <v>8834.85917</v>
      </c>
      <c r="F51" s="137"/>
      <c r="G51" s="137">
        <f>SUM(E51:F51)</f>
        <v>8834.85917</v>
      </c>
      <c r="H51" s="137"/>
      <c r="I51" s="137">
        <f>SUM(G51:H51)</f>
        <v>8834.85917</v>
      </c>
      <c r="J51" s="137"/>
      <c r="K51" s="137">
        <f>SUM(I51:J51)</f>
        <v>8834.85917</v>
      </c>
      <c r="L51" s="137"/>
      <c r="M51" s="137">
        <f>SUM(K51:L51)</f>
        <v>8834.85917</v>
      </c>
      <c r="N51" s="137"/>
      <c r="O51" s="137">
        <f>SUM(M51:N51)</f>
        <v>8834.85917</v>
      </c>
      <c r="P51" s="137"/>
      <c r="Q51" s="137">
        <f>SUM(O51:P51)</f>
        <v>8834.85917</v>
      </c>
    </row>
    <row r="52" spans="1:17" s="134" customFormat="1" ht="29.25" customHeight="1" hidden="1" outlineLevel="1">
      <c r="A52" s="156" t="s">
        <v>663</v>
      </c>
      <c r="B52" s="157" t="s">
        <v>664</v>
      </c>
      <c r="C52" s="152">
        <v>926.6069</v>
      </c>
      <c r="D52" s="152">
        <v>165.7</v>
      </c>
      <c r="E52" s="137">
        <f>SUM(C52:D52)</f>
        <v>1092.3069</v>
      </c>
      <c r="F52" s="137"/>
      <c r="G52" s="137">
        <f>SUM(E52:F52)</f>
        <v>1092.3069</v>
      </c>
      <c r="H52" s="137"/>
      <c r="I52" s="137">
        <f>SUM(G52:H52)</f>
        <v>1092.3069</v>
      </c>
      <c r="J52" s="137"/>
      <c r="K52" s="137">
        <f>SUM(I52:J52)</f>
        <v>1092.3069</v>
      </c>
      <c r="L52" s="137"/>
      <c r="M52" s="137">
        <f>SUM(K52:L52)</f>
        <v>1092.3069</v>
      </c>
      <c r="N52" s="137"/>
      <c r="O52" s="137">
        <f>SUM(M52:N52)</f>
        <v>1092.3069</v>
      </c>
      <c r="P52" s="137"/>
      <c r="Q52" s="137">
        <f>SUM(O52:P52)</f>
        <v>1092.3069</v>
      </c>
    </row>
    <row r="53" spans="1:17" ht="17.25" customHeight="1" hidden="1" outlineLevel="1">
      <c r="A53" s="133" t="s">
        <v>665</v>
      </c>
      <c r="B53" s="151" t="s">
        <v>666</v>
      </c>
      <c r="C53" s="152">
        <f aca="true" t="shared" si="21" ref="C53:Q53">C54</f>
        <v>57836.5</v>
      </c>
      <c r="D53" s="152">
        <f t="shared" si="21"/>
        <v>0</v>
      </c>
      <c r="E53" s="152">
        <f t="shared" si="21"/>
        <v>57836.5</v>
      </c>
      <c r="F53" s="152">
        <f t="shared" si="21"/>
        <v>0</v>
      </c>
      <c r="G53" s="152">
        <f t="shared" si="21"/>
        <v>57836.5</v>
      </c>
      <c r="H53" s="152">
        <f t="shared" si="21"/>
        <v>0</v>
      </c>
      <c r="I53" s="152">
        <f t="shared" si="21"/>
        <v>57836.5</v>
      </c>
      <c r="J53" s="152">
        <f t="shared" si="21"/>
        <v>899.4783</v>
      </c>
      <c r="K53" s="152">
        <f t="shared" si="21"/>
        <v>58735.9783</v>
      </c>
      <c r="L53" s="152">
        <f t="shared" si="21"/>
        <v>0</v>
      </c>
      <c r="M53" s="152">
        <f t="shared" si="21"/>
        <v>58735.9783</v>
      </c>
      <c r="N53" s="152">
        <f t="shared" si="21"/>
        <v>0</v>
      </c>
      <c r="O53" s="152">
        <f t="shared" si="21"/>
        <v>58735.9783</v>
      </c>
      <c r="P53" s="152">
        <f t="shared" si="21"/>
        <v>0</v>
      </c>
      <c r="Q53" s="152">
        <f t="shared" si="21"/>
        <v>58735.9783</v>
      </c>
    </row>
    <row r="54" spans="1:17" ht="17.25" customHeight="1" hidden="1" outlineLevel="1">
      <c r="A54" s="133" t="s">
        <v>667</v>
      </c>
      <c r="B54" s="158" t="s">
        <v>668</v>
      </c>
      <c r="C54" s="152">
        <f>108.3+3334.8+111.6+15120.2+29161.6+10000</f>
        <v>57836.5</v>
      </c>
      <c r="D54" s="152"/>
      <c r="E54" s="137">
        <f>SUM(C54:D54)</f>
        <v>57836.5</v>
      </c>
      <c r="F54" s="137"/>
      <c r="G54" s="137">
        <f>SUM(E54:F54)</f>
        <v>57836.5</v>
      </c>
      <c r="H54" s="137"/>
      <c r="I54" s="137">
        <f>SUM(G54:H54)</f>
        <v>57836.5</v>
      </c>
      <c r="J54" s="137">
        <v>899.4783</v>
      </c>
      <c r="K54" s="137">
        <f>SUM(I54:J54)</f>
        <v>58735.9783</v>
      </c>
      <c r="L54" s="137"/>
      <c r="M54" s="137">
        <f>SUM(K54:L54)</f>
        <v>58735.9783</v>
      </c>
      <c r="N54" s="137"/>
      <c r="O54" s="137">
        <f>SUM(M54:N54)</f>
        <v>58735.9783</v>
      </c>
      <c r="P54" s="137"/>
      <c r="Q54" s="137">
        <f>SUM(O54:P54)</f>
        <v>58735.9783</v>
      </c>
    </row>
    <row r="55" spans="1:17" s="148" customFormat="1" ht="16.5" customHeight="1" hidden="1" outlineLevel="1" collapsed="1">
      <c r="A55" s="133" t="s">
        <v>669</v>
      </c>
      <c r="B55" s="135" t="s">
        <v>670</v>
      </c>
      <c r="C55" s="159">
        <f aca="true" t="shared" si="22" ref="C55:O55">C56+C61+C59+C60+C57+C58</f>
        <v>218837.09999999998</v>
      </c>
      <c r="D55" s="159">
        <f t="shared" si="22"/>
        <v>494.4</v>
      </c>
      <c r="E55" s="159">
        <f t="shared" si="22"/>
        <v>219331.49999999994</v>
      </c>
      <c r="F55" s="159">
        <f t="shared" si="22"/>
        <v>0</v>
      </c>
      <c r="G55" s="159">
        <f t="shared" si="22"/>
        <v>219331.49999999994</v>
      </c>
      <c r="H55" s="159">
        <f t="shared" si="22"/>
        <v>0</v>
      </c>
      <c r="I55" s="159">
        <f t="shared" si="22"/>
        <v>219331.49999999994</v>
      </c>
      <c r="J55" s="159">
        <f t="shared" si="22"/>
        <v>0</v>
      </c>
      <c r="K55" s="159">
        <f t="shared" si="22"/>
        <v>219331.49999999994</v>
      </c>
      <c r="L55" s="159">
        <f t="shared" si="22"/>
        <v>0</v>
      </c>
      <c r="M55" s="159">
        <f t="shared" si="22"/>
        <v>219331.49999999994</v>
      </c>
      <c r="N55" s="159">
        <f t="shared" si="22"/>
        <v>0</v>
      </c>
      <c r="O55" s="159">
        <f t="shared" si="22"/>
        <v>219331.49999999994</v>
      </c>
      <c r="P55" s="159">
        <f>P56+P61+P59+P60+P57+P58</f>
        <v>0</v>
      </c>
      <c r="Q55" s="159">
        <f>Q56+Q61+Q59+Q60+Q57+Q58</f>
        <v>219331.49999999994</v>
      </c>
    </row>
    <row r="56" spans="1:17" ht="29.25" customHeight="1" hidden="1" outlineLevel="1">
      <c r="A56" s="138" t="s">
        <v>671</v>
      </c>
      <c r="B56" s="149" t="s">
        <v>672</v>
      </c>
      <c r="C56" s="137">
        <f>200392.6+1727.9+1419.1+465.5+11+58.3+578.3+25.5+146.1+3780.8+687.4+0.4+13.7</f>
        <v>209306.59999999998</v>
      </c>
      <c r="D56" s="137"/>
      <c r="E56" s="137">
        <f>SUM(C56:D56)</f>
        <v>209306.59999999998</v>
      </c>
      <c r="F56" s="137"/>
      <c r="G56" s="137">
        <f>SUM(E56:F56)</f>
        <v>209306.59999999998</v>
      </c>
      <c r="H56" s="137"/>
      <c r="I56" s="137">
        <f>SUM(G56:H56)</f>
        <v>209306.59999999998</v>
      </c>
      <c r="J56" s="137"/>
      <c r="K56" s="137">
        <f>SUM(I56:J56)</f>
        <v>209306.59999999998</v>
      </c>
      <c r="L56" s="137"/>
      <c r="M56" s="137">
        <f>SUM(K56:L56)</f>
        <v>209306.59999999998</v>
      </c>
      <c r="N56" s="137"/>
      <c r="O56" s="137">
        <f>SUM(M56:N56)</f>
        <v>209306.59999999998</v>
      </c>
      <c r="P56" s="137"/>
      <c r="Q56" s="137">
        <f>SUM(O56:P56)</f>
        <v>209306.59999999998</v>
      </c>
    </row>
    <row r="57" spans="1:17" ht="54" customHeight="1" hidden="1" outlineLevel="1">
      <c r="A57" s="138" t="s">
        <v>673</v>
      </c>
      <c r="B57" s="109" t="s">
        <v>674</v>
      </c>
      <c r="C57" s="137">
        <v>5771.4</v>
      </c>
      <c r="D57" s="137">
        <v>721.4</v>
      </c>
      <c r="E57" s="137">
        <f>SUM(C57:D57)</f>
        <v>6492.799999999999</v>
      </c>
      <c r="F57" s="137"/>
      <c r="G57" s="137">
        <f>SUM(E57:F57)</f>
        <v>6492.799999999999</v>
      </c>
      <c r="H57" s="137"/>
      <c r="I57" s="137">
        <f>SUM(G57:H57)</f>
        <v>6492.799999999999</v>
      </c>
      <c r="J57" s="137"/>
      <c r="K57" s="137">
        <f>SUM(I57:J57)</f>
        <v>6492.799999999999</v>
      </c>
      <c r="L57" s="137"/>
      <c r="M57" s="137">
        <f>SUM(K57:L57)</f>
        <v>6492.799999999999</v>
      </c>
      <c r="N57" s="137"/>
      <c r="O57" s="137">
        <f>SUM(M57:N57)</f>
        <v>6492.799999999999</v>
      </c>
      <c r="P57" s="137"/>
      <c r="Q57" s="137">
        <f>SUM(O57:P57)</f>
        <v>6492.799999999999</v>
      </c>
    </row>
    <row r="58" spans="1:17" ht="42" customHeight="1" hidden="1" outlineLevel="1">
      <c r="A58" s="138" t="s">
        <v>675</v>
      </c>
      <c r="B58" s="109" t="s">
        <v>676</v>
      </c>
      <c r="C58" s="137">
        <v>1354.2</v>
      </c>
      <c r="D58" s="137">
        <v>-36</v>
      </c>
      <c r="E58" s="137">
        <f>SUM(C58:D58)</f>
        <v>1318.2</v>
      </c>
      <c r="F58" s="137"/>
      <c r="G58" s="137">
        <f>SUM(E58:F58)</f>
        <v>1318.2</v>
      </c>
      <c r="H58" s="137"/>
      <c r="I58" s="137">
        <f>SUM(G58:H58)</f>
        <v>1318.2</v>
      </c>
      <c r="J58" s="137"/>
      <c r="K58" s="137">
        <f>SUM(I58:J58)</f>
        <v>1318.2</v>
      </c>
      <c r="L58" s="137"/>
      <c r="M58" s="137">
        <f>SUM(K58:L58)</f>
        <v>1318.2</v>
      </c>
      <c r="N58" s="137"/>
      <c r="O58" s="137">
        <f>SUM(M58:N58)</f>
        <v>1318.2</v>
      </c>
      <c r="P58" s="137"/>
      <c r="Q58" s="137">
        <f>SUM(O58:P58)</f>
        <v>1318.2</v>
      </c>
    </row>
    <row r="59" spans="1:17" ht="54" customHeight="1" hidden="1" outlineLevel="1">
      <c r="A59" s="138" t="s">
        <v>677</v>
      </c>
      <c r="B59" s="135" t="s">
        <v>678</v>
      </c>
      <c r="C59" s="137">
        <v>10.5</v>
      </c>
      <c r="D59" s="137">
        <v>-0.2</v>
      </c>
      <c r="E59" s="137">
        <f>SUM(C59:D59)</f>
        <v>10.3</v>
      </c>
      <c r="F59" s="137"/>
      <c r="G59" s="137">
        <f>SUM(E59:F59)</f>
        <v>10.3</v>
      </c>
      <c r="H59" s="137"/>
      <c r="I59" s="137">
        <f>SUM(G59:H59)</f>
        <v>10.3</v>
      </c>
      <c r="J59" s="137"/>
      <c r="K59" s="137">
        <f>SUM(I59:J59)</f>
        <v>10.3</v>
      </c>
      <c r="L59" s="137"/>
      <c r="M59" s="137">
        <f>SUM(K59:L59)</f>
        <v>10.3</v>
      </c>
      <c r="N59" s="137"/>
      <c r="O59" s="137">
        <f>SUM(M59:N59)</f>
        <v>10.3</v>
      </c>
      <c r="P59" s="137"/>
      <c r="Q59" s="137">
        <f>SUM(O59:P59)</f>
        <v>10.3</v>
      </c>
    </row>
    <row r="60" spans="1:17" ht="27.75" customHeight="1" hidden="1" outlineLevel="1">
      <c r="A60" s="138" t="s">
        <v>679</v>
      </c>
      <c r="B60" s="160" t="s">
        <v>680</v>
      </c>
      <c r="C60" s="137">
        <v>2098.1</v>
      </c>
      <c r="D60" s="137">
        <v>-190.8</v>
      </c>
      <c r="E60" s="137">
        <f>SUM(C60:D60)</f>
        <v>1907.3</v>
      </c>
      <c r="F60" s="137"/>
      <c r="G60" s="137">
        <f>SUM(E60:F60)</f>
        <v>1907.3</v>
      </c>
      <c r="H60" s="137"/>
      <c r="I60" s="137">
        <f>SUM(G60:H60)</f>
        <v>1907.3</v>
      </c>
      <c r="J60" s="137"/>
      <c r="K60" s="137">
        <f>SUM(I60:J60)</f>
        <v>1907.3</v>
      </c>
      <c r="L60" s="137"/>
      <c r="M60" s="137">
        <f>SUM(K60:L60)</f>
        <v>1907.3</v>
      </c>
      <c r="N60" s="137"/>
      <c r="O60" s="137">
        <f>SUM(M60:N60)</f>
        <v>1907.3</v>
      </c>
      <c r="P60" s="137"/>
      <c r="Q60" s="137">
        <f>SUM(O60:P60)</f>
        <v>1907.3</v>
      </c>
    </row>
    <row r="61" spans="1:17" ht="15.75" customHeight="1" hidden="1" outlineLevel="1">
      <c r="A61" s="138" t="s">
        <v>681</v>
      </c>
      <c r="B61" s="161" t="s">
        <v>682</v>
      </c>
      <c r="C61" s="159">
        <f aca="true" t="shared" si="23" ref="C61:Q61">C62</f>
        <v>296.3</v>
      </c>
      <c r="D61" s="159">
        <f t="shared" si="23"/>
        <v>0</v>
      </c>
      <c r="E61" s="159">
        <f t="shared" si="23"/>
        <v>296.3</v>
      </c>
      <c r="F61" s="159">
        <f t="shared" si="23"/>
        <v>0</v>
      </c>
      <c r="G61" s="159">
        <f t="shared" si="23"/>
        <v>296.3</v>
      </c>
      <c r="H61" s="159">
        <f t="shared" si="23"/>
        <v>0</v>
      </c>
      <c r="I61" s="159">
        <f t="shared" si="23"/>
        <v>296.3</v>
      </c>
      <c r="J61" s="159">
        <f t="shared" si="23"/>
        <v>0</v>
      </c>
      <c r="K61" s="159">
        <f t="shared" si="23"/>
        <v>296.3</v>
      </c>
      <c r="L61" s="159">
        <f t="shared" si="23"/>
        <v>0</v>
      </c>
      <c r="M61" s="159">
        <f t="shared" si="23"/>
        <v>296.3</v>
      </c>
      <c r="N61" s="159">
        <f t="shared" si="23"/>
        <v>0</v>
      </c>
      <c r="O61" s="159">
        <f t="shared" si="23"/>
        <v>296.3</v>
      </c>
      <c r="P61" s="159">
        <f t="shared" si="23"/>
        <v>0</v>
      </c>
      <c r="Q61" s="159">
        <f t="shared" si="23"/>
        <v>296.3</v>
      </c>
    </row>
    <row r="62" spans="1:17" ht="15.75" customHeight="1" hidden="1" outlineLevel="1">
      <c r="A62" s="138" t="s">
        <v>683</v>
      </c>
      <c r="B62" s="161" t="s">
        <v>684</v>
      </c>
      <c r="C62" s="137">
        <v>296.3</v>
      </c>
      <c r="D62" s="137"/>
      <c r="E62" s="137">
        <f>SUM(C62:D62)</f>
        <v>296.3</v>
      </c>
      <c r="F62" s="137"/>
      <c r="G62" s="137">
        <f>SUM(E62:F62)</f>
        <v>296.3</v>
      </c>
      <c r="H62" s="137"/>
      <c r="I62" s="137">
        <f>SUM(G62:H62)</f>
        <v>296.3</v>
      </c>
      <c r="J62" s="137"/>
      <c r="K62" s="137">
        <f>SUM(I62:J62)</f>
        <v>296.3</v>
      </c>
      <c r="L62" s="137"/>
      <c r="M62" s="137">
        <f>SUM(K62:L62)</f>
        <v>296.3</v>
      </c>
      <c r="N62" s="137"/>
      <c r="O62" s="137">
        <f>SUM(M62:N62)</f>
        <v>296.3</v>
      </c>
      <c r="P62" s="137"/>
      <c r="Q62" s="137">
        <f>SUM(O62:P62)</f>
        <v>296.3</v>
      </c>
    </row>
    <row r="63" spans="1:17" s="134" customFormat="1" ht="15.75" customHeight="1" hidden="1" outlineLevel="1">
      <c r="A63" s="133" t="s">
        <v>685</v>
      </c>
      <c r="B63" s="160" t="s">
        <v>686</v>
      </c>
      <c r="C63" s="162">
        <f aca="true" t="shared" si="24" ref="C63:O63">C65+C64</f>
        <v>34286.7</v>
      </c>
      <c r="D63" s="162">
        <f t="shared" si="24"/>
        <v>0</v>
      </c>
      <c r="E63" s="162">
        <f t="shared" si="24"/>
        <v>34286.7</v>
      </c>
      <c r="F63" s="162">
        <f t="shared" si="24"/>
        <v>0</v>
      </c>
      <c r="G63" s="162">
        <f t="shared" si="24"/>
        <v>34286.7</v>
      </c>
      <c r="H63" s="162">
        <f t="shared" si="24"/>
        <v>0</v>
      </c>
      <c r="I63" s="162">
        <f t="shared" si="24"/>
        <v>34286.7</v>
      </c>
      <c r="J63" s="162">
        <f t="shared" si="24"/>
        <v>0</v>
      </c>
      <c r="K63" s="162">
        <f t="shared" si="24"/>
        <v>34286.7</v>
      </c>
      <c r="L63" s="162">
        <f t="shared" si="24"/>
        <v>0</v>
      </c>
      <c r="M63" s="162">
        <f t="shared" si="24"/>
        <v>34286.7</v>
      </c>
      <c r="N63" s="162">
        <f t="shared" si="24"/>
        <v>0</v>
      </c>
      <c r="O63" s="162">
        <f t="shared" si="24"/>
        <v>34286.7</v>
      </c>
      <c r="P63" s="162">
        <f>P65+P64</f>
        <v>0</v>
      </c>
      <c r="Q63" s="162">
        <f>Q65+Q64</f>
        <v>34286.7</v>
      </c>
    </row>
    <row r="64" spans="1:17" s="134" customFormat="1" ht="53.25" customHeight="1" hidden="1" outlineLevel="1">
      <c r="A64" s="133" t="s">
        <v>687</v>
      </c>
      <c r="B64" s="160" t="s">
        <v>688</v>
      </c>
      <c r="C64" s="162">
        <v>8624.4</v>
      </c>
      <c r="D64" s="162"/>
      <c r="E64" s="137">
        <f>SUM(C64:D64)</f>
        <v>8624.4</v>
      </c>
      <c r="F64" s="137"/>
      <c r="G64" s="137">
        <f>SUM(E64:F64)</f>
        <v>8624.4</v>
      </c>
      <c r="H64" s="137"/>
      <c r="I64" s="137">
        <f>SUM(G64:H64)</f>
        <v>8624.4</v>
      </c>
      <c r="J64" s="137"/>
      <c r="K64" s="137">
        <f>SUM(I64:J64)</f>
        <v>8624.4</v>
      </c>
      <c r="L64" s="137"/>
      <c r="M64" s="137">
        <f>SUM(K64:L64)</f>
        <v>8624.4</v>
      </c>
      <c r="N64" s="137"/>
      <c r="O64" s="137">
        <f>SUM(M64:N64)</f>
        <v>8624.4</v>
      </c>
      <c r="P64" s="137"/>
      <c r="Q64" s="137">
        <f>SUM(O64:P64)</f>
        <v>8624.4</v>
      </c>
    </row>
    <row r="65" spans="1:17" ht="27.75" customHeight="1" hidden="1" outlineLevel="1">
      <c r="A65" s="133" t="s">
        <v>689</v>
      </c>
      <c r="B65" s="160" t="s">
        <v>690</v>
      </c>
      <c r="C65" s="137">
        <f>11701.4+12984.6+976.3</f>
        <v>25662.3</v>
      </c>
      <c r="D65" s="137"/>
      <c r="E65" s="137">
        <f>SUM(C65:D65)</f>
        <v>25662.3</v>
      </c>
      <c r="F65" s="137"/>
      <c r="G65" s="137">
        <f>SUM(E65:F65)</f>
        <v>25662.3</v>
      </c>
      <c r="H65" s="137"/>
      <c r="I65" s="137">
        <f>SUM(G65:H65)</f>
        <v>25662.3</v>
      </c>
      <c r="J65" s="137"/>
      <c r="K65" s="137">
        <f>SUM(I65:J65)</f>
        <v>25662.3</v>
      </c>
      <c r="L65" s="137"/>
      <c r="M65" s="137">
        <f>SUM(K65:L65)</f>
        <v>25662.3</v>
      </c>
      <c r="N65" s="137"/>
      <c r="O65" s="137">
        <f>SUM(M65:N65)</f>
        <v>25662.3</v>
      </c>
      <c r="P65" s="137"/>
      <c r="Q65" s="137">
        <f>SUM(O65:P65)</f>
        <v>25662.3</v>
      </c>
    </row>
    <row r="66" spans="1:17" ht="16.5" customHeight="1" hidden="1" outlineLevel="1">
      <c r="A66" s="133" t="s">
        <v>691</v>
      </c>
      <c r="B66" s="160" t="s">
        <v>692</v>
      </c>
      <c r="C66" s="137">
        <f aca="true" t="shared" si="25" ref="C66:Q66">C67</f>
        <v>1.32372</v>
      </c>
      <c r="D66" s="137">
        <f t="shared" si="25"/>
        <v>0</v>
      </c>
      <c r="E66" s="137">
        <f t="shared" si="25"/>
        <v>1.32372</v>
      </c>
      <c r="F66" s="137">
        <f t="shared" si="25"/>
        <v>0.23667</v>
      </c>
      <c r="G66" s="137">
        <f t="shared" si="25"/>
        <v>1.56039</v>
      </c>
      <c r="H66" s="137">
        <f t="shared" si="25"/>
        <v>0</v>
      </c>
      <c r="I66" s="137">
        <f t="shared" si="25"/>
        <v>1.56039</v>
      </c>
      <c r="J66" s="137">
        <f t="shared" si="25"/>
        <v>0</v>
      </c>
      <c r="K66" s="137">
        <f t="shared" si="25"/>
        <v>1.56039</v>
      </c>
      <c r="L66" s="137">
        <f t="shared" si="25"/>
        <v>0</v>
      </c>
      <c r="M66" s="137">
        <f t="shared" si="25"/>
        <v>1.56039</v>
      </c>
      <c r="N66" s="137">
        <f t="shared" si="25"/>
        <v>0</v>
      </c>
      <c r="O66" s="137">
        <f t="shared" si="25"/>
        <v>1.56039</v>
      </c>
      <c r="P66" s="137">
        <f t="shared" si="25"/>
        <v>0</v>
      </c>
      <c r="Q66" s="137">
        <f t="shared" si="25"/>
        <v>1.56039</v>
      </c>
    </row>
    <row r="67" spans="1:17" ht="16.5" customHeight="1" hidden="1" outlineLevel="1">
      <c r="A67" s="56" t="s">
        <v>693</v>
      </c>
      <c r="B67" s="155" t="s">
        <v>694</v>
      </c>
      <c r="C67" s="137">
        <v>1.32372</v>
      </c>
      <c r="D67" s="137"/>
      <c r="E67" s="137">
        <f>SUM(C67:D67)</f>
        <v>1.32372</v>
      </c>
      <c r="F67" s="137">
        <v>0.23667</v>
      </c>
      <c r="G67" s="137">
        <f>SUM(E67:F67)</f>
        <v>1.56039</v>
      </c>
      <c r="H67" s="137"/>
      <c r="I67" s="137">
        <f>SUM(G67:H67)</f>
        <v>1.56039</v>
      </c>
      <c r="J67" s="137"/>
      <c r="K67" s="137">
        <f>SUM(I67:J67)</f>
        <v>1.56039</v>
      </c>
      <c r="L67" s="137"/>
      <c r="M67" s="137">
        <f>SUM(K67:L67)</f>
        <v>1.56039</v>
      </c>
      <c r="N67" s="137"/>
      <c r="O67" s="137">
        <f>SUM(M67:N67)</f>
        <v>1.56039</v>
      </c>
      <c r="P67" s="137"/>
      <c r="Q67" s="137">
        <f>SUM(O67:P67)</f>
        <v>1.56039</v>
      </c>
    </row>
    <row r="68" spans="1:17" ht="53.25" customHeight="1" hidden="1" outlineLevel="1">
      <c r="A68" s="165" t="s">
        <v>710</v>
      </c>
      <c r="B68" s="155" t="s">
        <v>709</v>
      </c>
      <c r="C68" s="137"/>
      <c r="D68" s="137"/>
      <c r="E68" s="137">
        <f aca="true" t="shared" si="26" ref="E68:Q68">E69</f>
        <v>0</v>
      </c>
      <c r="F68" s="137">
        <f t="shared" si="26"/>
        <v>0</v>
      </c>
      <c r="G68" s="137">
        <f t="shared" si="26"/>
        <v>0</v>
      </c>
      <c r="H68" s="137">
        <f t="shared" si="26"/>
        <v>0</v>
      </c>
      <c r="I68" s="137">
        <f t="shared" si="26"/>
        <v>0</v>
      </c>
      <c r="J68" s="137">
        <f t="shared" si="26"/>
        <v>0</v>
      </c>
      <c r="K68" s="137">
        <f t="shared" si="26"/>
        <v>0</v>
      </c>
      <c r="L68" s="137">
        <f t="shared" si="26"/>
        <v>0</v>
      </c>
      <c r="M68" s="137">
        <f t="shared" si="26"/>
        <v>0</v>
      </c>
      <c r="N68" s="137">
        <f t="shared" si="26"/>
        <v>0</v>
      </c>
      <c r="O68" s="137">
        <f t="shared" si="26"/>
        <v>0</v>
      </c>
      <c r="P68" s="137">
        <f t="shared" si="26"/>
        <v>0</v>
      </c>
      <c r="Q68" s="137">
        <f t="shared" si="26"/>
        <v>0</v>
      </c>
    </row>
    <row r="69" spans="1:17" ht="29.25" customHeight="1" hidden="1" outlineLevel="1">
      <c r="A69" s="165" t="s">
        <v>712</v>
      </c>
      <c r="B69" s="155" t="s">
        <v>711</v>
      </c>
      <c r="C69" s="137"/>
      <c r="D69" s="137"/>
      <c r="E69" s="137">
        <v>0</v>
      </c>
      <c r="F69" s="137"/>
      <c r="G69" s="137">
        <f>SUM(E69:F69)</f>
        <v>0</v>
      </c>
      <c r="H69" s="137"/>
      <c r="I69" s="137">
        <f>SUM(G69:H69)</f>
        <v>0</v>
      </c>
      <c r="J69" s="137"/>
      <c r="K69" s="137">
        <f>SUM(I69:J69)</f>
        <v>0</v>
      </c>
      <c r="L69" s="137"/>
      <c r="M69" s="137">
        <f>SUM(K69:L69)</f>
        <v>0</v>
      </c>
      <c r="N69" s="137"/>
      <c r="O69" s="137">
        <f>SUM(M69:N69)</f>
        <v>0</v>
      </c>
      <c r="P69" s="137"/>
      <c r="Q69" s="137">
        <f>SUM(O69:P69)</f>
        <v>0</v>
      </c>
    </row>
    <row r="70" spans="1:17" ht="42" customHeight="1" collapsed="1">
      <c r="A70" s="165" t="s">
        <v>740</v>
      </c>
      <c r="B70" s="155" t="s">
        <v>741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>
        <v>0</v>
      </c>
      <c r="N70" s="137">
        <f>N72</f>
        <v>-244.33518</v>
      </c>
      <c r="O70" s="137">
        <f>O71+O72</f>
        <v>-244.33518</v>
      </c>
      <c r="P70" s="137">
        <f>P71+P72</f>
        <v>0</v>
      </c>
      <c r="Q70" s="137">
        <f>Q71+Q72</f>
        <v>-244.33518000000004</v>
      </c>
    </row>
    <row r="71" spans="1:17" ht="43.5" customHeight="1">
      <c r="A71" s="165" t="s">
        <v>749</v>
      </c>
      <c r="B71" s="155" t="s">
        <v>750</v>
      </c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>
        <v>0</v>
      </c>
      <c r="P71" s="137">
        <v>-99.103</v>
      </c>
      <c r="Q71" s="137">
        <f>SUM(O71:P71)</f>
        <v>-99.103</v>
      </c>
    </row>
    <row r="72" spans="1:17" ht="42" customHeight="1">
      <c r="A72" s="165" t="s">
        <v>742</v>
      </c>
      <c r="B72" s="155" t="s">
        <v>743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>
        <v>0</v>
      </c>
      <c r="N72" s="137">
        <v>-244.33518</v>
      </c>
      <c r="O72" s="137">
        <f>N72</f>
        <v>-244.33518</v>
      </c>
      <c r="P72" s="137">
        <v>99.103</v>
      </c>
      <c r="Q72" s="137">
        <f>SUM(O72:P72)</f>
        <v>-145.23218000000003</v>
      </c>
    </row>
    <row r="73" spans="1:17" s="171" customFormat="1" ht="16.5" customHeight="1">
      <c r="A73" s="169"/>
      <c r="B73" s="166" t="s">
        <v>695</v>
      </c>
      <c r="C73" s="170">
        <f aca="true" t="shared" si="27" ref="C73:K73">C42+C9</f>
        <v>575669.19534</v>
      </c>
      <c r="D73" s="170">
        <f t="shared" si="27"/>
        <v>660.0999999999999</v>
      </c>
      <c r="E73" s="170">
        <f t="shared" si="27"/>
        <v>576329.29534</v>
      </c>
      <c r="F73" s="170">
        <f t="shared" si="27"/>
        <v>191.29915</v>
      </c>
      <c r="G73" s="170">
        <f t="shared" si="27"/>
        <v>576520.5944899999</v>
      </c>
      <c r="H73" s="170">
        <f t="shared" si="27"/>
        <v>-403.95588</v>
      </c>
      <c r="I73" s="170">
        <f t="shared" si="27"/>
        <v>576116.63861</v>
      </c>
      <c r="J73" s="170">
        <f t="shared" si="27"/>
        <v>967.8814100000001</v>
      </c>
      <c r="K73" s="170">
        <f t="shared" si="27"/>
        <v>577084.5200199999</v>
      </c>
      <c r="L73" s="170">
        <f aca="true" t="shared" si="28" ref="L73:Q73">L42+L9</f>
        <v>4147.3</v>
      </c>
      <c r="M73" s="170">
        <f t="shared" si="28"/>
        <v>581231.8200199999</v>
      </c>
      <c r="N73" s="170">
        <f t="shared" si="28"/>
        <v>14.999999999999972</v>
      </c>
      <c r="O73" s="170">
        <f t="shared" si="28"/>
        <v>581246.8200199999</v>
      </c>
      <c r="P73" s="170">
        <f t="shared" si="28"/>
        <v>0</v>
      </c>
      <c r="Q73" s="170">
        <f t="shared" si="28"/>
        <v>581246.8200199999</v>
      </c>
    </row>
    <row r="74" ht="12.75">
      <c r="A74" s="163"/>
    </row>
    <row r="76" spans="3:17" ht="12.75"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</row>
    <row r="77" spans="3:17" ht="12.75"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3:17" ht="12.75"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3:17" ht="12.75"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3:17" ht="12.75"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</row>
  </sheetData>
  <sheetProtection/>
  <mergeCells count="1">
    <mergeCell ref="A5:Q5"/>
  </mergeCells>
  <printOptions/>
  <pageMargins left="0.984251968503937" right="0.5118110236220472" top="0.5118110236220472" bottom="0.4724409448818898" header="0.31496062992125984" footer="0.31496062992125984"/>
  <pageSetup firstPageNumber="2" useFirstPageNumber="1" horizontalDpi="600" verticalDpi="600" orientation="portrait" paperSize="9" scale="7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8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 outlineLevelRow="1" outlineLevelCol="1"/>
  <cols>
    <col min="1" max="1" width="12.375" style="31" customWidth="1"/>
    <col min="2" max="2" width="7.875" style="32" customWidth="1"/>
    <col min="3" max="3" width="55.875" style="19" customWidth="1"/>
    <col min="4" max="5" width="13.625" style="18" hidden="1" customWidth="1" outlineLevel="1"/>
    <col min="6" max="6" width="13.625" style="18" hidden="1" customWidth="1" outlineLevel="1" collapsed="1"/>
    <col min="7" max="7" width="13.625" style="18" hidden="1" customWidth="1" outlineLevel="1"/>
    <col min="8" max="8" width="13.625" style="18" hidden="1" customWidth="1" outlineLevel="1" collapsed="1"/>
    <col min="9" max="9" width="13.625" style="18" hidden="1" customWidth="1" outlineLevel="1"/>
    <col min="10" max="10" width="13.625" style="18" hidden="1" customWidth="1" outlineLevel="1" collapsed="1"/>
    <col min="11" max="11" width="13.625" style="18" hidden="1" customWidth="1" outlineLevel="1"/>
    <col min="12" max="12" width="13.625" style="18" hidden="1" customWidth="1" outlineLevel="1" collapsed="1"/>
    <col min="13" max="13" width="13.625" style="18" hidden="1" customWidth="1" outlineLevel="1"/>
    <col min="14" max="14" width="13.625" style="18" hidden="1" customWidth="1" outlineLevel="1" collapsed="1"/>
    <col min="15" max="15" width="13.625" style="18" hidden="1" customWidth="1" outlineLevel="1"/>
    <col min="16" max="16" width="13.625" style="18" hidden="1" customWidth="1" outlineLevel="1" collapsed="1"/>
    <col min="17" max="17" width="13.625" style="18" hidden="1" customWidth="1" outlineLevel="1"/>
    <col min="18" max="18" width="13.625" style="18" customWidth="1" collapsed="1"/>
    <col min="19" max="20" width="13.625" style="18" customWidth="1"/>
    <col min="21" max="16384" width="9.125" style="14" customWidth="1"/>
  </cols>
  <sheetData>
    <row r="1" spans="3:20" ht="12.75">
      <c r="C1" s="54" t="s">
        <v>746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3:20" ht="12.75">
      <c r="C2" s="54" t="s">
        <v>700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>
      <c r="A3" s="31" t="s">
        <v>153</v>
      </c>
      <c r="C3" s="54" t="s">
        <v>747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4:20" ht="12.75"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45.75" customHeight="1">
      <c r="A5" s="181" t="s">
        <v>577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3:20" ht="12.75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s="44" customFormat="1" ht="106.5" customHeight="1">
      <c r="A7" s="33" t="s">
        <v>154</v>
      </c>
      <c r="B7" s="9" t="s">
        <v>58</v>
      </c>
      <c r="C7" s="33" t="s">
        <v>59</v>
      </c>
      <c r="D7" s="103" t="s">
        <v>574</v>
      </c>
      <c r="E7" s="103" t="s">
        <v>573</v>
      </c>
      <c r="F7" s="55" t="s">
        <v>576</v>
      </c>
      <c r="G7" s="55" t="s">
        <v>573</v>
      </c>
      <c r="H7" s="55" t="s">
        <v>699</v>
      </c>
      <c r="I7" s="55" t="s">
        <v>573</v>
      </c>
      <c r="J7" s="55" t="s">
        <v>714</v>
      </c>
      <c r="K7" s="55" t="s">
        <v>573</v>
      </c>
      <c r="L7" s="55" t="s">
        <v>723</v>
      </c>
      <c r="M7" s="103" t="s">
        <v>573</v>
      </c>
      <c r="N7" s="55" t="s">
        <v>737</v>
      </c>
      <c r="O7" s="103" t="s">
        <v>573</v>
      </c>
      <c r="P7" s="55" t="s">
        <v>739</v>
      </c>
      <c r="Q7" s="103" t="s">
        <v>573</v>
      </c>
      <c r="R7" s="55" t="s">
        <v>744</v>
      </c>
      <c r="S7" s="103" t="s">
        <v>573</v>
      </c>
      <c r="T7" s="55" t="s">
        <v>575</v>
      </c>
    </row>
    <row r="8" spans="1:20" s="179" customFormat="1" ht="14.25" customHeight="1">
      <c r="A8" s="112">
        <v>1</v>
      </c>
      <c r="B8" s="112">
        <f>A8+1</f>
        <v>2</v>
      </c>
      <c r="C8" s="105">
        <f>B8+1</f>
        <v>3</v>
      </c>
      <c r="D8" s="105">
        <f>C8+1</f>
        <v>4</v>
      </c>
      <c r="E8" s="105">
        <v>4</v>
      </c>
      <c r="F8" s="105">
        <v>4</v>
      </c>
      <c r="G8" s="105">
        <f>F8+1</f>
        <v>5</v>
      </c>
      <c r="H8" s="105">
        <v>4</v>
      </c>
      <c r="I8" s="105">
        <f>H8+1</f>
        <v>5</v>
      </c>
      <c r="J8" s="105">
        <v>4</v>
      </c>
      <c r="K8" s="105">
        <f>J8+1</f>
        <v>5</v>
      </c>
      <c r="L8" s="105">
        <v>4</v>
      </c>
      <c r="M8" s="105">
        <f>L8+1</f>
        <v>5</v>
      </c>
      <c r="N8" s="105">
        <v>4</v>
      </c>
      <c r="O8" s="105">
        <f>N8+1</f>
        <v>5</v>
      </c>
      <c r="P8" s="105">
        <v>4</v>
      </c>
      <c r="Q8" s="105">
        <f>P8+1</f>
        <v>5</v>
      </c>
      <c r="R8" s="105">
        <v>4</v>
      </c>
      <c r="S8" s="105">
        <f>R8+1</f>
        <v>5</v>
      </c>
      <c r="T8" s="105">
        <f>S8+1</f>
        <v>6</v>
      </c>
    </row>
    <row r="9" spans="1:20" s="48" customFormat="1" ht="27.75" customHeight="1">
      <c r="A9" s="45" t="s">
        <v>210</v>
      </c>
      <c r="B9" s="46"/>
      <c r="C9" s="47" t="s">
        <v>535</v>
      </c>
      <c r="D9" s="11">
        <f aca="true" t="shared" si="0" ref="D9:J9">D10+D23+D42+D51+D83+D65+D61</f>
        <v>284012.01232000004</v>
      </c>
      <c r="E9" s="11">
        <f t="shared" si="0"/>
        <v>0</v>
      </c>
      <c r="F9" s="11">
        <f t="shared" si="0"/>
        <v>284012.01232000004</v>
      </c>
      <c r="G9" s="11">
        <f t="shared" si="0"/>
        <v>1818.00654</v>
      </c>
      <c r="H9" s="11">
        <f t="shared" si="0"/>
        <v>285830.01886</v>
      </c>
      <c r="I9" s="11">
        <f t="shared" si="0"/>
        <v>0</v>
      </c>
      <c r="J9" s="11">
        <f t="shared" si="0"/>
        <v>285830.01886</v>
      </c>
      <c r="K9" s="11">
        <f aca="true" t="shared" si="1" ref="K9:P9">K10+K23+K42+K51+K83+K65+K61</f>
        <v>939.0517699999999</v>
      </c>
      <c r="L9" s="11">
        <f t="shared" si="1"/>
        <v>286769.07063</v>
      </c>
      <c r="M9" s="11">
        <f t="shared" si="1"/>
        <v>66.19999999999999</v>
      </c>
      <c r="N9" s="11">
        <f t="shared" si="1"/>
        <v>286835.27063</v>
      </c>
      <c r="O9" s="11">
        <f t="shared" si="1"/>
        <v>1500</v>
      </c>
      <c r="P9" s="11">
        <f t="shared" si="1"/>
        <v>288335.27063000004</v>
      </c>
      <c r="Q9" s="11">
        <f>Q10+Q23+Q42+Q51+Q83+Q65+Q61</f>
        <v>1.6338399999999922</v>
      </c>
      <c r="R9" s="11">
        <f>R10+R23+R42+R51+R83+R65+R61</f>
        <v>288336.90447</v>
      </c>
      <c r="S9" s="11">
        <f>S10+S23+S42+S51+S83+S65+S61</f>
        <v>141.60000000000002</v>
      </c>
      <c r="T9" s="11">
        <f>T10+T23+T42+T51+T83+T65+T61</f>
        <v>288478.50447000004</v>
      </c>
    </row>
    <row r="10" spans="1:20" s="22" customFormat="1" ht="15" customHeight="1">
      <c r="A10" s="9" t="s">
        <v>211</v>
      </c>
      <c r="B10" s="33"/>
      <c r="C10" s="10" t="s">
        <v>134</v>
      </c>
      <c r="D10" s="12">
        <f aca="true" t="shared" si="2" ref="D10:T10">D11</f>
        <v>78747.7</v>
      </c>
      <c r="E10" s="12">
        <f t="shared" si="2"/>
        <v>0</v>
      </c>
      <c r="F10" s="12">
        <f t="shared" si="2"/>
        <v>78747.7</v>
      </c>
      <c r="G10" s="12">
        <f t="shared" si="2"/>
        <v>0</v>
      </c>
      <c r="H10" s="12">
        <f t="shared" si="2"/>
        <v>78747.7</v>
      </c>
      <c r="I10" s="12">
        <f t="shared" si="2"/>
        <v>0</v>
      </c>
      <c r="J10" s="12">
        <f t="shared" si="2"/>
        <v>78747.7</v>
      </c>
      <c r="K10" s="12">
        <f t="shared" si="2"/>
        <v>27.04</v>
      </c>
      <c r="L10" s="12">
        <f t="shared" si="2"/>
        <v>78774.73999999999</v>
      </c>
      <c r="M10" s="12">
        <f t="shared" si="2"/>
        <v>-151</v>
      </c>
      <c r="N10" s="12">
        <f t="shared" si="2"/>
        <v>78623.73999999999</v>
      </c>
      <c r="O10" s="12">
        <f t="shared" si="2"/>
        <v>0</v>
      </c>
      <c r="P10" s="12">
        <f t="shared" si="2"/>
        <v>78623.73999999999</v>
      </c>
      <c r="Q10" s="12">
        <f t="shared" si="2"/>
        <v>-156</v>
      </c>
      <c r="R10" s="12">
        <f t="shared" si="2"/>
        <v>78467.73999999999</v>
      </c>
      <c r="S10" s="12">
        <f t="shared" si="2"/>
        <v>13.759999999999991</v>
      </c>
      <c r="T10" s="12">
        <f t="shared" si="2"/>
        <v>78481.5</v>
      </c>
    </row>
    <row r="11" spans="1:20" s="22" customFormat="1" ht="27.75" customHeight="1">
      <c r="A11" s="9" t="s">
        <v>212</v>
      </c>
      <c r="B11" s="33"/>
      <c r="C11" s="10" t="s">
        <v>67</v>
      </c>
      <c r="D11" s="12">
        <f aca="true" t="shared" si="3" ref="D11:J11">D12+D14+D18+D16</f>
        <v>78747.7</v>
      </c>
      <c r="E11" s="12">
        <f t="shared" si="3"/>
        <v>0</v>
      </c>
      <c r="F11" s="12">
        <f t="shared" si="3"/>
        <v>78747.7</v>
      </c>
      <c r="G11" s="12">
        <f t="shared" si="3"/>
        <v>0</v>
      </c>
      <c r="H11" s="12">
        <f t="shared" si="3"/>
        <v>78747.7</v>
      </c>
      <c r="I11" s="12">
        <f t="shared" si="3"/>
        <v>0</v>
      </c>
      <c r="J11" s="12">
        <f t="shared" si="3"/>
        <v>78747.7</v>
      </c>
      <c r="K11" s="12">
        <f aca="true" t="shared" si="4" ref="K11:P11">K12+K14+K18+K16</f>
        <v>27.04</v>
      </c>
      <c r="L11" s="12">
        <f t="shared" si="4"/>
        <v>78774.73999999999</v>
      </c>
      <c r="M11" s="12">
        <f t="shared" si="4"/>
        <v>-151</v>
      </c>
      <c r="N11" s="12">
        <f t="shared" si="4"/>
        <v>78623.73999999999</v>
      </c>
      <c r="O11" s="12">
        <f t="shared" si="4"/>
        <v>0</v>
      </c>
      <c r="P11" s="12">
        <f t="shared" si="4"/>
        <v>78623.73999999999</v>
      </c>
      <c r="Q11" s="12">
        <f>Q12+Q14+Q18+Q16</f>
        <v>-156</v>
      </c>
      <c r="R11" s="12">
        <f>R12+R14+R18+R16</f>
        <v>78467.73999999999</v>
      </c>
      <c r="S11" s="12">
        <f>S12+S14+S18+S16</f>
        <v>13.759999999999991</v>
      </c>
      <c r="T11" s="12">
        <f>T12+T14+T18+T16</f>
        <v>78481.5</v>
      </c>
    </row>
    <row r="12" spans="1:20" s="62" customFormat="1" ht="15.75" customHeight="1">
      <c r="A12" s="88" t="s">
        <v>213</v>
      </c>
      <c r="B12" s="89"/>
      <c r="C12" s="90" t="s">
        <v>189</v>
      </c>
      <c r="D12" s="12">
        <f aca="true" t="shared" si="5" ref="D12:T12">D13</f>
        <v>7037</v>
      </c>
      <c r="E12" s="12">
        <f t="shared" si="5"/>
        <v>0</v>
      </c>
      <c r="F12" s="12">
        <f t="shared" si="5"/>
        <v>7037</v>
      </c>
      <c r="G12" s="12">
        <f t="shared" si="5"/>
        <v>0</v>
      </c>
      <c r="H12" s="12">
        <f t="shared" si="5"/>
        <v>7037</v>
      </c>
      <c r="I12" s="12">
        <f t="shared" si="5"/>
        <v>0</v>
      </c>
      <c r="J12" s="12">
        <f t="shared" si="5"/>
        <v>7037</v>
      </c>
      <c r="K12" s="12">
        <f t="shared" si="5"/>
        <v>27.04</v>
      </c>
      <c r="L12" s="12">
        <f t="shared" si="5"/>
        <v>7064.04</v>
      </c>
      <c r="M12" s="12">
        <f t="shared" si="5"/>
        <v>0</v>
      </c>
      <c r="N12" s="12">
        <f t="shared" si="5"/>
        <v>7064.04</v>
      </c>
      <c r="O12" s="12">
        <f t="shared" si="5"/>
        <v>0</v>
      </c>
      <c r="P12" s="12">
        <f t="shared" si="5"/>
        <v>7064.04</v>
      </c>
      <c r="Q12" s="12">
        <f t="shared" si="5"/>
        <v>0</v>
      </c>
      <c r="R12" s="12">
        <f t="shared" si="5"/>
        <v>7064.04</v>
      </c>
      <c r="S12" s="12">
        <f t="shared" si="5"/>
        <v>13.759999999999991</v>
      </c>
      <c r="T12" s="12">
        <f t="shared" si="5"/>
        <v>7077.8</v>
      </c>
    </row>
    <row r="13" spans="1:20" s="62" customFormat="1" ht="27.75" customHeight="1">
      <c r="A13" s="9"/>
      <c r="B13" s="1" t="s">
        <v>135</v>
      </c>
      <c r="C13" s="2" t="s">
        <v>136</v>
      </c>
      <c r="D13" s="12">
        <v>7037</v>
      </c>
      <c r="E13" s="12"/>
      <c r="F13" s="12">
        <f>SUM(D13:E13)</f>
        <v>7037</v>
      </c>
      <c r="G13" s="12"/>
      <c r="H13" s="12">
        <f>SUM(F13:G13)</f>
        <v>7037</v>
      </c>
      <c r="I13" s="12"/>
      <c r="J13" s="12">
        <f>SUM(H13:I13)</f>
        <v>7037</v>
      </c>
      <c r="K13" s="12">
        <v>27.04</v>
      </c>
      <c r="L13" s="12">
        <f>SUM(J13:K13)</f>
        <v>7064.04</v>
      </c>
      <c r="M13" s="12"/>
      <c r="N13" s="12">
        <f>SUM(L13:M13)</f>
        <v>7064.04</v>
      </c>
      <c r="O13" s="12"/>
      <c r="P13" s="12">
        <f>SUM(N13:O13)</f>
        <v>7064.04</v>
      </c>
      <c r="Q13" s="12"/>
      <c r="R13" s="12">
        <f>SUM(P13:Q13)</f>
        <v>7064.04</v>
      </c>
      <c r="S13" s="12">
        <f>141.6-127.84</f>
        <v>13.759999999999991</v>
      </c>
      <c r="T13" s="12">
        <f>SUM(R13:S13)</f>
        <v>7077.8</v>
      </c>
    </row>
    <row r="14" spans="1:20" s="62" customFormat="1" ht="15.75" customHeight="1" hidden="1" outlineLevel="1">
      <c r="A14" s="9" t="s">
        <v>214</v>
      </c>
      <c r="B14" s="1"/>
      <c r="C14" s="2" t="s">
        <v>127</v>
      </c>
      <c r="D14" s="12">
        <f aca="true" t="shared" si="6" ref="D14:T14">D15</f>
        <v>1290</v>
      </c>
      <c r="E14" s="12">
        <f t="shared" si="6"/>
        <v>0</v>
      </c>
      <c r="F14" s="12">
        <f t="shared" si="6"/>
        <v>1290</v>
      </c>
      <c r="G14" s="12">
        <f t="shared" si="6"/>
        <v>0</v>
      </c>
      <c r="H14" s="12">
        <f t="shared" si="6"/>
        <v>1290</v>
      </c>
      <c r="I14" s="12">
        <f t="shared" si="6"/>
        <v>0</v>
      </c>
      <c r="J14" s="12">
        <f t="shared" si="6"/>
        <v>1290</v>
      </c>
      <c r="K14" s="12">
        <f t="shared" si="6"/>
        <v>0</v>
      </c>
      <c r="L14" s="12">
        <f t="shared" si="6"/>
        <v>1290</v>
      </c>
      <c r="M14" s="12">
        <f t="shared" si="6"/>
        <v>-151</v>
      </c>
      <c r="N14" s="12">
        <f t="shared" si="6"/>
        <v>1139</v>
      </c>
      <c r="O14" s="12">
        <f t="shared" si="6"/>
        <v>0</v>
      </c>
      <c r="P14" s="12">
        <f t="shared" si="6"/>
        <v>1139</v>
      </c>
      <c r="Q14" s="12">
        <f t="shared" si="6"/>
        <v>-156</v>
      </c>
      <c r="R14" s="12">
        <f t="shared" si="6"/>
        <v>983</v>
      </c>
      <c r="S14" s="12">
        <f t="shared" si="6"/>
        <v>0</v>
      </c>
      <c r="T14" s="12">
        <f t="shared" si="6"/>
        <v>983</v>
      </c>
    </row>
    <row r="15" spans="1:20" s="62" customFormat="1" ht="27.75" customHeight="1" hidden="1" outlineLevel="1">
      <c r="A15" s="9"/>
      <c r="B15" s="1" t="s">
        <v>135</v>
      </c>
      <c r="C15" s="2" t="s">
        <v>136</v>
      </c>
      <c r="D15" s="12">
        <v>1290</v>
      </c>
      <c r="E15" s="12"/>
      <c r="F15" s="12">
        <f>SUM(D15:E15)</f>
        <v>1290</v>
      </c>
      <c r="G15" s="12"/>
      <c r="H15" s="12">
        <f>SUM(F15:G15)</f>
        <v>1290</v>
      </c>
      <c r="I15" s="12"/>
      <c r="J15" s="12">
        <f>SUM(H15:I15)</f>
        <v>1290</v>
      </c>
      <c r="K15" s="12"/>
      <c r="L15" s="12">
        <f>SUM(J15:K15)</f>
        <v>1290</v>
      </c>
      <c r="M15" s="12">
        <v>-151</v>
      </c>
      <c r="N15" s="12">
        <f>SUM(L15:M15)</f>
        <v>1139</v>
      </c>
      <c r="O15" s="12"/>
      <c r="P15" s="12">
        <f>SUM(N15:O15)</f>
        <v>1139</v>
      </c>
      <c r="Q15" s="12">
        <v>-156</v>
      </c>
      <c r="R15" s="12">
        <f>SUM(P15:Q15)</f>
        <v>983</v>
      </c>
      <c r="S15" s="12"/>
      <c r="T15" s="12">
        <f>SUM(R15:S15)</f>
        <v>983</v>
      </c>
    </row>
    <row r="16" spans="1:20" s="73" customFormat="1" ht="27.75" customHeight="1" hidden="1" outlineLevel="1">
      <c r="A16" s="9" t="s">
        <v>430</v>
      </c>
      <c r="B16" s="1"/>
      <c r="C16" s="2" t="s">
        <v>457</v>
      </c>
      <c r="D16" s="12">
        <f aca="true" t="shared" si="7" ref="D16:T16">D17</f>
        <v>116</v>
      </c>
      <c r="E16" s="12">
        <f t="shared" si="7"/>
        <v>0</v>
      </c>
      <c r="F16" s="12">
        <f t="shared" si="7"/>
        <v>116</v>
      </c>
      <c r="G16" s="12">
        <f t="shared" si="7"/>
        <v>0</v>
      </c>
      <c r="H16" s="12">
        <f t="shared" si="7"/>
        <v>116</v>
      </c>
      <c r="I16" s="12">
        <f t="shared" si="7"/>
        <v>0</v>
      </c>
      <c r="J16" s="12">
        <f t="shared" si="7"/>
        <v>116</v>
      </c>
      <c r="K16" s="12">
        <f t="shared" si="7"/>
        <v>0</v>
      </c>
      <c r="L16" s="12">
        <f t="shared" si="7"/>
        <v>116</v>
      </c>
      <c r="M16" s="12">
        <f t="shared" si="7"/>
        <v>0</v>
      </c>
      <c r="N16" s="12">
        <f t="shared" si="7"/>
        <v>116</v>
      </c>
      <c r="O16" s="12">
        <f t="shared" si="7"/>
        <v>0</v>
      </c>
      <c r="P16" s="12">
        <f t="shared" si="7"/>
        <v>116</v>
      </c>
      <c r="Q16" s="12">
        <f t="shared" si="7"/>
        <v>0</v>
      </c>
      <c r="R16" s="12">
        <f t="shared" si="7"/>
        <v>116</v>
      </c>
      <c r="S16" s="12">
        <f t="shared" si="7"/>
        <v>0</v>
      </c>
      <c r="T16" s="12">
        <f t="shared" si="7"/>
        <v>116</v>
      </c>
    </row>
    <row r="17" spans="1:20" s="73" customFormat="1" ht="27.75" customHeight="1" hidden="1" outlineLevel="1">
      <c r="A17" s="9"/>
      <c r="B17" s="1" t="s">
        <v>135</v>
      </c>
      <c r="C17" s="2" t="s">
        <v>136</v>
      </c>
      <c r="D17" s="12">
        <v>116</v>
      </c>
      <c r="E17" s="12"/>
      <c r="F17" s="12">
        <f>SUM(D17:E17)</f>
        <v>116</v>
      </c>
      <c r="G17" s="12"/>
      <c r="H17" s="12">
        <f>SUM(F17:G17)</f>
        <v>116</v>
      </c>
      <c r="I17" s="12"/>
      <c r="J17" s="12">
        <f>SUM(H17:I17)</f>
        <v>116</v>
      </c>
      <c r="K17" s="12"/>
      <c r="L17" s="12">
        <f>SUM(J17:K17)</f>
        <v>116</v>
      </c>
      <c r="M17" s="12"/>
      <c r="N17" s="12">
        <f>SUM(L17:M17)</f>
        <v>116</v>
      </c>
      <c r="O17" s="12"/>
      <c r="P17" s="12">
        <f>SUM(N17:O17)</f>
        <v>116</v>
      </c>
      <c r="Q17" s="12"/>
      <c r="R17" s="12">
        <f>SUM(P17:Q17)</f>
        <v>116</v>
      </c>
      <c r="S17" s="12"/>
      <c r="T17" s="12">
        <f>SUM(R17:S17)</f>
        <v>116</v>
      </c>
    </row>
    <row r="18" spans="1:20" s="62" customFormat="1" ht="27.75" customHeight="1" hidden="1" outlineLevel="1">
      <c r="A18" s="9" t="s">
        <v>215</v>
      </c>
      <c r="B18" s="33"/>
      <c r="C18" s="10" t="s">
        <v>378</v>
      </c>
      <c r="D18" s="12">
        <f aca="true" t="shared" si="8" ref="D18:J18">SUM(D19:D22)</f>
        <v>70304.7</v>
      </c>
      <c r="E18" s="12">
        <f t="shared" si="8"/>
        <v>0</v>
      </c>
      <c r="F18" s="12">
        <f t="shared" si="8"/>
        <v>70304.7</v>
      </c>
      <c r="G18" s="12">
        <f t="shared" si="8"/>
        <v>0</v>
      </c>
      <c r="H18" s="12">
        <f t="shared" si="8"/>
        <v>70304.7</v>
      </c>
      <c r="I18" s="12">
        <f t="shared" si="8"/>
        <v>0</v>
      </c>
      <c r="J18" s="12">
        <f t="shared" si="8"/>
        <v>70304.7</v>
      </c>
      <c r="K18" s="12">
        <f aca="true" t="shared" si="9" ref="K18:P18">SUM(K19:K22)</f>
        <v>0</v>
      </c>
      <c r="L18" s="12">
        <f t="shared" si="9"/>
        <v>70304.7</v>
      </c>
      <c r="M18" s="12">
        <f t="shared" si="9"/>
        <v>0</v>
      </c>
      <c r="N18" s="12">
        <f t="shared" si="9"/>
        <v>70304.7</v>
      </c>
      <c r="O18" s="12">
        <f t="shared" si="9"/>
        <v>0</v>
      </c>
      <c r="P18" s="12">
        <f t="shared" si="9"/>
        <v>70304.7</v>
      </c>
      <c r="Q18" s="12">
        <f>SUM(Q19:Q22)</f>
        <v>0</v>
      </c>
      <c r="R18" s="12">
        <f>SUM(R19:R22)</f>
        <v>70304.7</v>
      </c>
      <c r="S18" s="12">
        <f>SUM(S19:S22)</f>
        <v>0</v>
      </c>
      <c r="T18" s="12">
        <f>SUM(T19:T22)</f>
        <v>70304.7</v>
      </c>
    </row>
    <row r="19" spans="1:20" s="62" customFormat="1" ht="52.5" customHeight="1" hidden="1" outlineLevel="1">
      <c r="A19" s="9"/>
      <c r="B19" s="1" t="s">
        <v>61</v>
      </c>
      <c r="C19" s="2" t="s">
        <v>182</v>
      </c>
      <c r="D19" s="12">
        <v>65</v>
      </c>
      <c r="E19" s="12"/>
      <c r="F19" s="12">
        <f>SUM(D19:E19)</f>
        <v>65</v>
      </c>
      <c r="G19" s="12"/>
      <c r="H19" s="12">
        <f>SUM(F19:G19)</f>
        <v>65</v>
      </c>
      <c r="I19" s="12"/>
      <c r="J19" s="12">
        <f>SUM(H19:I19)</f>
        <v>65</v>
      </c>
      <c r="K19" s="12"/>
      <c r="L19" s="12">
        <f>SUM(J19:K19)</f>
        <v>65</v>
      </c>
      <c r="M19" s="12"/>
      <c r="N19" s="12">
        <f>SUM(L19:M19)</f>
        <v>65</v>
      </c>
      <c r="O19" s="12"/>
      <c r="P19" s="12">
        <f>SUM(N19:O19)</f>
        <v>65</v>
      </c>
      <c r="Q19" s="12"/>
      <c r="R19" s="12">
        <f>SUM(P19:Q19)</f>
        <v>65</v>
      </c>
      <c r="S19" s="12"/>
      <c r="T19" s="12">
        <f>SUM(R19:S19)</f>
        <v>65</v>
      </c>
    </row>
    <row r="20" spans="1:20" s="62" customFormat="1" ht="27.75" customHeight="1" hidden="1" outlineLevel="1">
      <c r="A20" s="9"/>
      <c r="B20" s="1" t="s">
        <v>137</v>
      </c>
      <c r="C20" s="2" t="s">
        <v>64</v>
      </c>
      <c r="D20" s="12">
        <v>4.8</v>
      </c>
      <c r="E20" s="12"/>
      <c r="F20" s="12">
        <f>SUM(D20:E20)</f>
        <v>4.8</v>
      </c>
      <c r="G20" s="12"/>
      <c r="H20" s="12">
        <f>SUM(F20:G20)</f>
        <v>4.8</v>
      </c>
      <c r="I20" s="12"/>
      <c r="J20" s="12">
        <f>SUM(H20:I20)</f>
        <v>4.8</v>
      </c>
      <c r="K20" s="12"/>
      <c r="L20" s="12">
        <f>SUM(J20:K20)</f>
        <v>4.8</v>
      </c>
      <c r="M20" s="12"/>
      <c r="N20" s="12">
        <f>SUM(L20:M20)</f>
        <v>4.8</v>
      </c>
      <c r="O20" s="12"/>
      <c r="P20" s="12">
        <f>SUM(N20:O20)</f>
        <v>4.8</v>
      </c>
      <c r="Q20" s="12"/>
      <c r="R20" s="12">
        <f>SUM(P20:Q20)</f>
        <v>4.8</v>
      </c>
      <c r="S20" s="12"/>
      <c r="T20" s="12">
        <f>SUM(R20:S20)</f>
        <v>4.8</v>
      </c>
    </row>
    <row r="21" spans="1:20" s="62" customFormat="1" ht="16.5" customHeight="1" hidden="1" outlineLevel="1">
      <c r="A21" s="9"/>
      <c r="B21" s="1" t="s">
        <v>138</v>
      </c>
      <c r="C21" s="2" t="s">
        <v>139</v>
      </c>
      <c r="D21" s="12">
        <v>282.4</v>
      </c>
      <c r="E21" s="12"/>
      <c r="F21" s="12">
        <f>SUM(D21:E21)</f>
        <v>282.4</v>
      </c>
      <c r="G21" s="12"/>
      <c r="H21" s="12">
        <f>SUM(F21:G21)</f>
        <v>282.4</v>
      </c>
      <c r="I21" s="12"/>
      <c r="J21" s="12">
        <f>SUM(H21:I21)</f>
        <v>282.4</v>
      </c>
      <c r="K21" s="12"/>
      <c r="L21" s="12">
        <f>SUM(J21:K21)</f>
        <v>282.4</v>
      </c>
      <c r="M21" s="12"/>
      <c r="N21" s="12">
        <f>SUM(L21:M21)</f>
        <v>282.4</v>
      </c>
      <c r="O21" s="12"/>
      <c r="P21" s="12">
        <f>SUM(N21:O21)</f>
        <v>282.4</v>
      </c>
      <c r="Q21" s="12"/>
      <c r="R21" s="12">
        <f>SUM(P21:Q21)</f>
        <v>282.4</v>
      </c>
      <c r="S21" s="12"/>
      <c r="T21" s="12">
        <f>SUM(R21:S21)</f>
        <v>282.4</v>
      </c>
    </row>
    <row r="22" spans="1:20" s="62" customFormat="1" ht="27.75" customHeight="1" hidden="1" outlineLevel="1">
      <c r="A22" s="9"/>
      <c r="B22" s="1" t="s">
        <v>135</v>
      </c>
      <c r="C22" s="2" t="s">
        <v>136</v>
      </c>
      <c r="D22" s="12">
        <f>68011.5+1941</f>
        <v>69952.5</v>
      </c>
      <c r="E22" s="12"/>
      <c r="F22" s="12">
        <f>SUM(D22:E22)</f>
        <v>69952.5</v>
      </c>
      <c r="G22" s="12"/>
      <c r="H22" s="12">
        <f>SUM(F22:G22)</f>
        <v>69952.5</v>
      </c>
      <c r="I22" s="12"/>
      <c r="J22" s="12">
        <f>SUM(H22:I22)</f>
        <v>69952.5</v>
      </c>
      <c r="K22" s="12"/>
      <c r="L22" s="12">
        <f>SUM(J22:K22)</f>
        <v>69952.5</v>
      </c>
      <c r="M22" s="12"/>
      <c r="N22" s="12">
        <f>SUM(L22:M22)</f>
        <v>69952.5</v>
      </c>
      <c r="O22" s="12"/>
      <c r="P22" s="12">
        <f>SUM(N22:O22)</f>
        <v>69952.5</v>
      </c>
      <c r="Q22" s="12"/>
      <c r="R22" s="12">
        <f>SUM(P22:Q22)</f>
        <v>69952.5</v>
      </c>
      <c r="S22" s="12"/>
      <c r="T22" s="12">
        <f>SUM(R22:S22)</f>
        <v>69952.5</v>
      </c>
    </row>
    <row r="23" spans="1:20" s="22" customFormat="1" ht="14.25" customHeight="1" collapsed="1">
      <c r="A23" s="9" t="s">
        <v>216</v>
      </c>
      <c r="B23" s="33"/>
      <c r="C23" s="10" t="s">
        <v>55</v>
      </c>
      <c r="D23" s="12">
        <f aca="true" t="shared" si="10" ref="D23:T23">D24</f>
        <v>161286.7</v>
      </c>
      <c r="E23" s="12">
        <f t="shared" si="10"/>
        <v>0</v>
      </c>
      <c r="F23" s="12">
        <f t="shared" si="10"/>
        <v>161286.7</v>
      </c>
      <c r="G23" s="12">
        <f t="shared" si="10"/>
        <v>0</v>
      </c>
      <c r="H23" s="12">
        <f t="shared" si="10"/>
        <v>161286.7</v>
      </c>
      <c r="I23" s="12">
        <f t="shared" si="10"/>
        <v>0</v>
      </c>
      <c r="J23" s="12">
        <f t="shared" si="10"/>
        <v>161286.7</v>
      </c>
      <c r="K23" s="12">
        <f t="shared" si="10"/>
        <v>912.01177</v>
      </c>
      <c r="L23" s="12">
        <f t="shared" si="10"/>
        <v>162198.71177</v>
      </c>
      <c r="M23" s="12">
        <f t="shared" si="10"/>
        <v>217.2</v>
      </c>
      <c r="N23" s="12">
        <f t="shared" si="10"/>
        <v>162415.91177</v>
      </c>
      <c r="O23" s="12">
        <f t="shared" si="10"/>
        <v>-27</v>
      </c>
      <c r="P23" s="12">
        <f t="shared" si="10"/>
        <v>162388.91177</v>
      </c>
      <c r="Q23" s="12">
        <f t="shared" si="10"/>
        <v>157.63384</v>
      </c>
      <c r="R23" s="12">
        <f t="shared" si="10"/>
        <v>162546.54561</v>
      </c>
      <c r="S23" s="12">
        <f t="shared" si="10"/>
        <v>250.55204</v>
      </c>
      <c r="T23" s="12">
        <f t="shared" si="10"/>
        <v>162797.09765</v>
      </c>
    </row>
    <row r="24" spans="1:20" s="22" customFormat="1" ht="42" customHeight="1">
      <c r="A24" s="9" t="s">
        <v>217</v>
      </c>
      <c r="B24" s="33"/>
      <c r="C24" s="10" t="s">
        <v>68</v>
      </c>
      <c r="D24" s="12">
        <f aca="true" t="shared" si="11" ref="D24:J24">D25+D31+D37+D27+D33+D29</f>
        <v>161286.7</v>
      </c>
      <c r="E24" s="12">
        <f t="shared" si="11"/>
        <v>0</v>
      </c>
      <c r="F24" s="12">
        <f t="shared" si="11"/>
        <v>161286.7</v>
      </c>
      <c r="G24" s="12">
        <f t="shared" si="11"/>
        <v>0</v>
      </c>
      <c r="H24" s="12">
        <f t="shared" si="11"/>
        <v>161286.7</v>
      </c>
      <c r="I24" s="12">
        <f t="shared" si="11"/>
        <v>0</v>
      </c>
      <c r="J24" s="12">
        <f t="shared" si="11"/>
        <v>161286.7</v>
      </c>
      <c r="K24" s="12">
        <f aca="true" t="shared" si="12" ref="K24:P24">K25+K31+K37+K27+K33+K29</f>
        <v>912.01177</v>
      </c>
      <c r="L24" s="12">
        <f t="shared" si="12"/>
        <v>162198.71177</v>
      </c>
      <c r="M24" s="12">
        <f t="shared" si="12"/>
        <v>217.2</v>
      </c>
      <c r="N24" s="12">
        <f t="shared" si="12"/>
        <v>162415.91177</v>
      </c>
      <c r="O24" s="12">
        <f t="shared" si="12"/>
        <v>-27</v>
      </c>
      <c r="P24" s="12">
        <f t="shared" si="12"/>
        <v>162388.91177</v>
      </c>
      <c r="Q24" s="12">
        <f>Q25+Q31+Q37+Q27+Q33+Q29</f>
        <v>157.63384</v>
      </c>
      <c r="R24" s="12">
        <f>R25+R31+R37+R27+R33+R29</f>
        <v>162546.54561</v>
      </c>
      <c r="S24" s="12">
        <f>S25+S31+S37+S27+S33+S29</f>
        <v>250.55204</v>
      </c>
      <c r="T24" s="12">
        <f>T25+T31+T37+T27+T33+T29</f>
        <v>162797.09765</v>
      </c>
    </row>
    <row r="25" spans="1:20" s="62" customFormat="1" ht="53.25" customHeight="1">
      <c r="A25" s="9" t="s">
        <v>218</v>
      </c>
      <c r="B25" s="33"/>
      <c r="C25" s="10" t="s">
        <v>74</v>
      </c>
      <c r="D25" s="12">
        <f aca="true" t="shared" si="13" ref="D25:T25">D26</f>
        <v>17327</v>
      </c>
      <c r="E25" s="12">
        <f t="shared" si="13"/>
        <v>0</v>
      </c>
      <c r="F25" s="12">
        <f t="shared" si="13"/>
        <v>17327</v>
      </c>
      <c r="G25" s="12">
        <f t="shared" si="13"/>
        <v>0</v>
      </c>
      <c r="H25" s="12">
        <f t="shared" si="13"/>
        <v>17327</v>
      </c>
      <c r="I25" s="12">
        <f t="shared" si="13"/>
        <v>0</v>
      </c>
      <c r="J25" s="12">
        <f t="shared" si="13"/>
        <v>17327</v>
      </c>
      <c r="K25" s="12">
        <f t="shared" si="13"/>
        <v>912.01177</v>
      </c>
      <c r="L25" s="12">
        <f t="shared" si="13"/>
        <v>18239.01177</v>
      </c>
      <c r="M25" s="12">
        <f t="shared" si="13"/>
        <v>0</v>
      </c>
      <c r="N25" s="12">
        <f t="shared" si="13"/>
        <v>18239.01177</v>
      </c>
      <c r="O25" s="12">
        <f t="shared" si="13"/>
        <v>-27</v>
      </c>
      <c r="P25" s="12">
        <f t="shared" si="13"/>
        <v>18212.01177</v>
      </c>
      <c r="Q25" s="12">
        <f t="shared" si="13"/>
        <v>157.63384</v>
      </c>
      <c r="R25" s="12">
        <f t="shared" si="13"/>
        <v>18369.64561</v>
      </c>
      <c r="S25" s="12">
        <f t="shared" si="13"/>
        <v>250.55204</v>
      </c>
      <c r="T25" s="12">
        <f t="shared" si="13"/>
        <v>18620.19765</v>
      </c>
    </row>
    <row r="26" spans="1:20" s="62" customFormat="1" ht="27.75" customHeight="1">
      <c r="A26" s="9"/>
      <c r="B26" s="1" t="s">
        <v>135</v>
      </c>
      <c r="C26" s="2" t="s">
        <v>136</v>
      </c>
      <c r="D26" s="12">
        <v>17327</v>
      </c>
      <c r="E26" s="12"/>
      <c r="F26" s="12">
        <f>SUM(D26:E26)</f>
        <v>17327</v>
      </c>
      <c r="G26" s="12"/>
      <c r="H26" s="12">
        <f>SUM(F26:G26)</f>
        <v>17327</v>
      </c>
      <c r="I26" s="12"/>
      <c r="J26" s="12">
        <f>SUM(H26:I26)</f>
        <v>17327</v>
      </c>
      <c r="K26" s="12">
        <f>1107.22292-195.21115</f>
        <v>912.01177</v>
      </c>
      <c r="L26" s="12">
        <f>SUM(J26:K26)</f>
        <v>18239.01177</v>
      </c>
      <c r="M26" s="12"/>
      <c r="N26" s="12">
        <f>SUM(L26:M26)</f>
        <v>18239.01177</v>
      </c>
      <c r="O26" s="12">
        <v>-27</v>
      </c>
      <c r="P26" s="12">
        <f>SUM(N26:O26)</f>
        <v>18212.01177</v>
      </c>
      <c r="Q26" s="12">
        <v>157.63384</v>
      </c>
      <c r="R26" s="12">
        <f>SUM(P26:Q26)</f>
        <v>18369.64561</v>
      </c>
      <c r="S26" s="12">
        <v>250.55204</v>
      </c>
      <c r="T26" s="12">
        <f>SUM(R26:S26)</f>
        <v>18620.19765</v>
      </c>
    </row>
    <row r="27" spans="1:20" s="73" customFormat="1" ht="27.75" customHeight="1" hidden="1" outlineLevel="1">
      <c r="A27" s="9" t="s">
        <v>431</v>
      </c>
      <c r="B27" s="1"/>
      <c r="C27" s="2" t="s">
        <v>457</v>
      </c>
      <c r="D27" s="12">
        <f aca="true" t="shared" si="14" ref="D27:T27">D28</f>
        <v>1325</v>
      </c>
      <c r="E27" s="12">
        <f t="shared" si="14"/>
        <v>0</v>
      </c>
      <c r="F27" s="12">
        <f t="shared" si="14"/>
        <v>1325</v>
      </c>
      <c r="G27" s="12">
        <f t="shared" si="14"/>
        <v>0</v>
      </c>
      <c r="H27" s="12">
        <f t="shared" si="14"/>
        <v>1325</v>
      </c>
      <c r="I27" s="12">
        <f t="shared" si="14"/>
        <v>0</v>
      </c>
      <c r="J27" s="12">
        <f t="shared" si="14"/>
        <v>1325</v>
      </c>
      <c r="K27" s="12">
        <f t="shared" si="14"/>
        <v>0</v>
      </c>
      <c r="L27" s="12">
        <f t="shared" si="14"/>
        <v>1325</v>
      </c>
      <c r="M27" s="12">
        <f t="shared" si="14"/>
        <v>217.2</v>
      </c>
      <c r="N27" s="12">
        <f t="shared" si="14"/>
        <v>1542.2</v>
      </c>
      <c r="O27" s="12">
        <f t="shared" si="14"/>
        <v>0</v>
      </c>
      <c r="P27" s="12">
        <f t="shared" si="14"/>
        <v>1542.2</v>
      </c>
      <c r="Q27" s="12">
        <f t="shared" si="14"/>
        <v>0</v>
      </c>
      <c r="R27" s="12">
        <f t="shared" si="14"/>
        <v>1542.2</v>
      </c>
      <c r="S27" s="12">
        <f t="shared" si="14"/>
        <v>0</v>
      </c>
      <c r="T27" s="12">
        <f t="shared" si="14"/>
        <v>1542.2</v>
      </c>
    </row>
    <row r="28" spans="1:20" s="73" customFormat="1" ht="27.75" customHeight="1" hidden="1" outlineLevel="1">
      <c r="A28" s="9"/>
      <c r="B28" s="1" t="s">
        <v>135</v>
      </c>
      <c r="C28" s="2" t="s">
        <v>136</v>
      </c>
      <c r="D28" s="12">
        <v>1325</v>
      </c>
      <c r="E28" s="12"/>
      <c r="F28" s="12">
        <f>SUM(D28:E28)</f>
        <v>1325</v>
      </c>
      <c r="G28" s="12"/>
      <c r="H28" s="12">
        <f>SUM(F28:G28)</f>
        <v>1325</v>
      </c>
      <c r="I28" s="12"/>
      <c r="J28" s="12">
        <f>SUM(H28:I28)</f>
        <v>1325</v>
      </c>
      <c r="K28" s="12"/>
      <c r="L28" s="12">
        <f>SUM(J28:K28)</f>
        <v>1325</v>
      </c>
      <c r="M28" s="12">
        <f>66.2+151</f>
        <v>217.2</v>
      </c>
      <c r="N28" s="12">
        <f>SUM(L28:M28)</f>
        <v>1542.2</v>
      </c>
      <c r="O28" s="12"/>
      <c r="P28" s="12">
        <f>SUM(N28:O28)</f>
        <v>1542.2</v>
      </c>
      <c r="Q28" s="12"/>
      <c r="R28" s="12">
        <f>SUM(P28:Q28)</f>
        <v>1542.2</v>
      </c>
      <c r="S28" s="12"/>
      <c r="T28" s="12">
        <f>SUM(R28:S28)</f>
        <v>1542.2</v>
      </c>
    </row>
    <row r="29" spans="1:20" s="73" customFormat="1" ht="41.25" customHeight="1" hidden="1" outlineLevel="1">
      <c r="A29" s="9" t="s">
        <v>509</v>
      </c>
      <c r="B29" s="1"/>
      <c r="C29" s="2" t="s">
        <v>510</v>
      </c>
      <c r="D29" s="12">
        <f aca="true" t="shared" si="15" ref="D29:T29">D30</f>
        <v>8624.4</v>
      </c>
      <c r="E29" s="12">
        <f t="shared" si="15"/>
        <v>0</v>
      </c>
      <c r="F29" s="12">
        <f t="shared" si="15"/>
        <v>8624.4</v>
      </c>
      <c r="G29" s="12">
        <f t="shared" si="15"/>
        <v>0</v>
      </c>
      <c r="H29" s="12">
        <f t="shared" si="15"/>
        <v>8624.4</v>
      </c>
      <c r="I29" s="12">
        <f t="shared" si="15"/>
        <v>0</v>
      </c>
      <c r="J29" s="12">
        <f t="shared" si="15"/>
        <v>8624.4</v>
      </c>
      <c r="K29" s="12">
        <f t="shared" si="15"/>
        <v>0</v>
      </c>
      <c r="L29" s="12">
        <f t="shared" si="15"/>
        <v>8624.4</v>
      </c>
      <c r="M29" s="12">
        <f t="shared" si="15"/>
        <v>0</v>
      </c>
      <c r="N29" s="12">
        <f t="shared" si="15"/>
        <v>8624.4</v>
      </c>
      <c r="O29" s="12">
        <f t="shared" si="15"/>
        <v>0</v>
      </c>
      <c r="P29" s="12">
        <f t="shared" si="15"/>
        <v>8624.4</v>
      </c>
      <c r="Q29" s="12">
        <f t="shared" si="15"/>
        <v>0</v>
      </c>
      <c r="R29" s="12">
        <f t="shared" si="15"/>
        <v>8624.4</v>
      </c>
      <c r="S29" s="12">
        <f t="shared" si="15"/>
        <v>0</v>
      </c>
      <c r="T29" s="12">
        <f t="shared" si="15"/>
        <v>8624.4</v>
      </c>
    </row>
    <row r="30" spans="1:20" s="73" customFormat="1" ht="27.75" customHeight="1" hidden="1" outlineLevel="1">
      <c r="A30" s="9"/>
      <c r="B30" s="1" t="s">
        <v>135</v>
      </c>
      <c r="C30" s="2" t="s">
        <v>136</v>
      </c>
      <c r="D30" s="12">
        <v>8624.4</v>
      </c>
      <c r="E30" s="12"/>
      <c r="F30" s="12">
        <f>SUM(D30:E30)</f>
        <v>8624.4</v>
      </c>
      <c r="G30" s="12"/>
      <c r="H30" s="12">
        <f>SUM(F30:G30)</f>
        <v>8624.4</v>
      </c>
      <c r="I30" s="12"/>
      <c r="J30" s="12">
        <f>SUM(H30:I30)</f>
        <v>8624.4</v>
      </c>
      <c r="K30" s="12"/>
      <c r="L30" s="12">
        <f>SUM(J30:K30)</f>
        <v>8624.4</v>
      </c>
      <c r="M30" s="12"/>
      <c r="N30" s="12">
        <f>SUM(L30:M30)</f>
        <v>8624.4</v>
      </c>
      <c r="O30" s="12"/>
      <c r="P30" s="12">
        <f>SUM(N30:O30)</f>
        <v>8624.4</v>
      </c>
      <c r="Q30" s="12"/>
      <c r="R30" s="12">
        <f>SUM(P30:Q30)</f>
        <v>8624.4</v>
      </c>
      <c r="S30" s="12"/>
      <c r="T30" s="12">
        <f>SUM(R30:S30)</f>
        <v>8624.4</v>
      </c>
    </row>
    <row r="31" spans="1:20" s="62" customFormat="1" ht="27.75" customHeight="1" hidden="1" outlineLevel="1">
      <c r="A31" s="9" t="s">
        <v>219</v>
      </c>
      <c r="B31" s="33"/>
      <c r="C31" s="10" t="s">
        <v>378</v>
      </c>
      <c r="D31" s="12">
        <f aca="true" t="shared" si="16" ref="D31:T31">D32</f>
        <v>118703.7</v>
      </c>
      <c r="E31" s="12">
        <f t="shared" si="16"/>
        <v>0</v>
      </c>
      <c r="F31" s="12">
        <f t="shared" si="16"/>
        <v>118703.7</v>
      </c>
      <c r="G31" s="12">
        <f t="shared" si="16"/>
        <v>0</v>
      </c>
      <c r="H31" s="12">
        <f t="shared" si="16"/>
        <v>118703.7</v>
      </c>
      <c r="I31" s="12">
        <f t="shared" si="16"/>
        <v>0</v>
      </c>
      <c r="J31" s="12">
        <f t="shared" si="16"/>
        <v>118703.7</v>
      </c>
      <c r="K31" s="12">
        <f t="shared" si="16"/>
        <v>0</v>
      </c>
      <c r="L31" s="12">
        <f t="shared" si="16"/>
        <v>118703.7</v>
      </c>
      <c r="M31" s="12">
        <f t="shared" si="16"/>
        <v>0</v>
      </c>
      <c r="N31" s="12">
        <f t="shared" si="16"/>
        <v>118703.7</v>
      </c>
      <c r="O31" s="12">
        <f t="shared" si="16"/>
        <v>0</v>
      </c>
      <c r="P31" s="12">
        <f t="shared" si="16"/>
        <v>118703.7</v>
      </c>
      <c r="Q31" s="12">
        <f t="shared" si="16"/>
        <v>0</v>
      </c>
      <c r="R31" s="12">
        <f t="shared" si="16"/>
        <v>118703.7</v>
      </c>
      <c r="S31" s="12">
        <f t="shared" si="16"/>
        <v>0</v>
      </c>
      <c r="T31" s="12">
        <f t="shared" si="16"/>
        <v>118703.7</v>
      </c>
    </row>
    <row r="32" spans="1:20" s="62" customFormat="1" ht="27.75" customHeight="1" hidden="1" outlineLevel="1">
      <c r="A32" s="9"/>
      <c r="B32" s="1" t="s">
        <v>135</v>
      </c>
      <c r="C32" s="2" t="s">
        <v>136</v>
      </c>
      <c r="D32" s="12">
        <f>118703.7</f>
        <v>118703.7</v>
      </c>
      <c r="E32" s="12"/>
      <c r="F32" s="12">
        <f>SUM(D32:E32)</f>
        <v>118703.7</v>
      </c>
      <c r="G32" s="12"/>
      <c r="H32" s="12">
        <f>SUM(F32:G32)</f>
        <v>118703.7</v>
      </c>
      <c r="I32" s="12"/>
      <c r="J32" s="12">
        <f>SUM(H32:I32)</f>
        <v>118703.7</v>
      </c>
      <c r="K32" s="12"/>
      <c r="L32" s="12">
        <f>SUM(J32:K32)</f>
        <v>118703.7</v>
      </c>
      <c r="M32" s="12"/>
      <c r="N32" s="12">
        <f>SUM(L32:M32)</f>
        <v>118703.7</v>
      </c>
      <c r="O32" s="12"/>
      <c r="P32" s="12">
        <f>SUM(N32:O32)</f>
        <v>118703.7</v>
      </c>
      <c r="Q32" s="12"/>
      <c r="R32" s="12">
        <f>SUM(P32:Q32)</f>
        <v>118703.7</v>
      </c>
      <c r="S32" s="12"/>
      <c r="T32" s="12">
        <f>SUM(R32:S32)</f>
        <v>118703.7</v>
      </c>
    </row>
    <row r="33" spans="1:20" s="62" customFormat="1" ht="42.75" customHeight="1" hidden="1" outlineLevel="1">
      <c r="A33" s="9" t="s">
        <v>507</v>
      </c>
      <c r="B33" s="1"/>
      <c r="C33" s="6" t="s">
        <v>508</v>
      </c>
      <c r="D33" s="12">
        <f aca="true" t="shared" si="17" ref="D33:T33">D34</f>
        <v>11701.4</v>
      </c>
      <c r="E33" s="12">
        <f t="shared" si="17"/>
        <v>0</v>
      </c>
      <c r="F33" s="12">
        <f t="shared" si="17"/>
        <v>11701.4</v>
      </c>
      <c r="G33" s="12">
        <f t="shared" si="17"/>
        <v>0</v>
      </c>
      <c r="H33" s="12">
        <f t="shared" si="17"/>
        <v>11701.4</v>
      </c>
      <c r="I33" s="12">
        <f t="shared" si="17"/>
        <v>0</v>
      </c>
      <c r="J33" s="12">
        <f t="shared" si="17"/>
        <v>11701.4</v>
      </c>
      <c r="K33" s="12">
        <f t="shared" si="17"/>
        <v>0</v>
      </c>
      <c r="L33" s="12">
        <f t="shared" si="17"/>
        <v>11701.4</v>
      </c>
      <c r="M33" s="12">
        <f t="shared" si="17"/>
        <v>0</v>
      </c>
      <c r="N33" s="12">
        <f t="shared" si="17"/>
        <v>11701.4</v>
      </c>
      <c r="O33" s="12">
        <f t="shared" si="17"/>
        <v>0</v>
      </c>
      <c r="P33" s="12">
        <f t="shared" si="17"/>
        <v>11701.4</v>
      </c>
      <c r="Q33" s="12">
        <f t="shared" si="17"/>
        <v>0</v>
      </c>
      <c r="R33" s="12">
        <f t="shared" si="17"/>
        <v>11701.4</v>
      </c>
      <c r="S33" s="12">
        <f t="shared" si="17"/>
        <v>0</v>
      </c>
      <c r="T33" s="12">
        <f t="shared" si="17"/>
        <v>11701.4</v>
      </c>
    </row>
    <row r="34" spans="1:20" s="62" customFormat="1" ht="28.5" customHeight="1" hidden="1" outlineLevel="1">
      <c r="A34" s="9"/>
      <c r="B34" s="1" t="s">
        <v>135</v>
      </c>
      <c r="C34" s="2" t="s">
        <v>136</v>
      </c>
      <c r="D34" s="12">
        <f aca="true" t="shared" si="18" ref="D34:J34">SUM(D35:D36)</f>
        <v>11701.4</v>
      </c>
      <c r="E34" s="12">
        <f t="shared" si="18"/>
        <v>0</v>
      </c>
      <c r="F34" s="12">
        <f t="shared" si="18"/>
        <v>11701.4</v>
      </c>
      <c r="G34" s="12">
        <f t="shared" si="18"/>
        <v>0</v>
      </c>
      <c r="H34" s="12">
        <f t="shared" si="18"/>
        <v>11701.4</v>
      </c>
      <c r="I34" s="12">
        <f t="shared" si="18"/>
        <v>0</v>
      </c>
      <c r="J34" s="12">
        <f t="shared" si="18"/>
        <v>11701.4</v>
      </c>
      <c r="K34" s="12">
        <f aca="true" t="shared" si="19" ref="K34:P34">SUM(K35:K36)</f>
        <v>0</v>
      </c>
      <c r="L34" s="12">
        <f t="shared" si="19"/>
        <v>11701.4</v>
      </c>
      <c r="M34" s="12">
        <f t="shared" si="19"/>
        <v>0</v>
      </c>
      <c r="N34" s="12">
        <f t="shared" si="19"/>
        <v>11701.4</v>
      </c>
      <c r="O34" s="12">
        <f t="shared" si="19"/>
        <v>0</v>
      </c>
      <c r="P34" s="12">
        <f t="shared" si="19"/>
        <v>11701.4</v>
      </c>
      <c r="Q34" s="12">
        <f>SUM(Q35:Q36)</f>
        <v>0</v>
      </c>
      <c r="R34" s="12">
        <f>SUM(R35:R36)</f>
        <v>11701.4</v>
      </c>
      <c r="S34" s="12">
        <f>SUM(S35:S36)</f>
        <v>0</v>
      </c>
      <c r="T34" s="12">
        <f>SUM(T35:T36)</f>
        <v>11701.4</v>
      </c>
    </row>
    <row r="35" spans="1:20" s="62" customFormat="1" ht="15" customHeight="1" hidden="1" outlineLevel="1">
      <c r="A35" s="9"/>
      <c r="B35" s="1"/>
      <c r="C35" s="2" t="s">
        <v>164</v>
      </c>
      <c r="D35" s="12">
        <f>2486.2+2493.2</f>
        <v>4979.4</v>
      </c>
      <c r="E35" s="12"/>
      <c r="F35" s="12">
        <f>SUM(D35:E35)</f>
        <v>4979.4</v>
      </c>
      <c r="G35" s="12"/>
      <c r="H35" s="12">
        <f>SUM(F35:G35)</f>
        <v>4979.4</v>
      </c>
      <c r="I35" s="12"/>
      <c r="J35" s="12">
        <f>SUM(H35:I35)</f>
        <v>4979.4</v>
      </c>
      <c r="K35" s="12"/>
      <c r="L35" s="12">
        <f>SUM(J35:K35)</f>
        <v>4979.4</v>
      </c>
      <c r="M35" s="12"/>
      <c r="N35" s="12">
        <f>SUM(L35:M35)</f>
        <v>4979.4</v>
      </c>
      <c r="O35" s="12"/>
      <c r="P35" s="12">
        <f>SUM(N35:O35)</f>
        <v>4979.4</v>
      </c>
      <c r="Q35" s="12"/>
      <c r="R35" s="12">
        <f>SUM(P35:Q35)</f>
        <v>4979.4</v>
      </c>
      <c r="S35" s="12"/>
      <c r="T35" s="12">
        <f>SUM(R35:S35)</f>
        <v>4979.4</v>
      </c>
    </row>
    <row r="36" spans="1:20" s="62" customFormat="1" ht="15" customHeight="1" hidden="1" outlineLevel="1">
      <c r="A36" s="9"/>
      <c r="B36" s="1"/>
      <c r="C36" s="2" t="s">
        <v>368</v>
      </c>
      <c r="D36" s="12">
        <v>6722</v>
      </c>
      <c r="E36" s="12"/>
      <c r="F36" s="12">
        <f>SUM(D36:E36)</f>
        <v>6722</v>
      </c>
      <c r="G36" s="12"/>
      <c r="H36" s="12">
        <f>SUM(F36:G36)</f>
        <v>6722</v>
      </c>
      <c r="I36" s="12"/>
      <c r="J36" s="12">
        <f>SUM(H36:I36)</f>
        <v>6722</v>
      </c>
      <c r="K36" s="12"/>
      <c r="L36" s="12">
        <f>SUM(J36:K36)</f>
        <v>6722</v>
      </c>
      <c r="M36" s="12"/>
      <c r="N36" s="12">
        <f>SUM(L36:M36)</f>
        <v>6722</v>
      </c>
      <c r="O36" s="12"/>
      <c r="P36" s="12">
        <f>SUM(N36:O36)</f>
        <v>6722</v>
      </c>
      <c r="Q36" s="12"/>
      <c r="R36" s="12">
        <f>SUM(P36:Q36)</f>
        <v>6722</v>
      </c>
      <c r="S36" s="12"/>
      <c r="T36" s="12">
        <f>SUM(R36:S36)</f>
        <v>6722</v>
      </c>
    </row>
    <row r="37" spans="1:20" s="62" customFormat="1" ht="120" customHeight="1" hidden="1" outlineLevel="1">
      <c r="A37" s="9" t="s">
        <v>220</v>
      </c>
      <c r="B37" s="1"/>
      <c r="C37" s="2" t="s">
        <v>395</v>
      </c>
      <c r="D37" s="12">
        <f aca="true" t="shared" si="20" ref="D37:T37">D38</f>
        <v>3605.2000000000003</v>
      </c>
      <c r="E37" s="12">
        <f t="shared" si="20"/>
        <v>0</v>
      </c>
      <c r="F37" s="12">
        <f t="shared" si="20"/>
        <v>3605.2000000000003</v>
      </c>
      <c r="G37" s="12">
        <f t="shared" si="20"/>
        <v>0</v>
      </c>
      <c r="H37" s="12">
        <f t="shared" si="20"/>
        <v>3605.2000000000003</v>
      </c>
      <c r="I37" s="12">
        <f t="shared" si="20"/>
        <v>0</v>
      </c>
      <c r="J37" s="12">
        <f t="shared" si="20"/>
        <v>3605.2000000000003</v>
      </c>
      <c r="K37" s="12">
        <f t="shared" si="20"/>
        <v>0</v>
      </c>
      <c r="L37" s="12">
        <f t="shared" si="20"/>
        <v>3605.2000000000003</v>
      </c>
      <c r="M37" s="12">
        <f t="shared" si="20"/>
        <v>0</v>
      </c>
      <c r="N37" s="12">
        <f t="shared" si="20"/>
        <v>3605.2000000000003</v>
      </c>
      <c r="O37" s="12">
        <f t="shared" si="20"/>
        <v>0</v>
      </c>
      <c r="P37" s="12">
        <f t="shared" si="20"/>
        <v>3605.2000000000003</v>
      </c>
      <c r="Q37" s="12">
        <f t="shared" si="20"/>
        <v>0</v>
      </c>
      <c r="R37" s="12">
        <f t="shared" si="20"/>
        <v>3605.2000000000003</v>
      </c>
      <c r="S37" s="12">
        <f t="shared" si="20"/>
        <v>0</v>
      </c>
      <c r="T37" s="12">
        <f t="shared" si="20"/>
        <v>3605.2000000000003</v>
      </c>
    </row>
    <row r="38" spans="1:20" s="62" customFormat="1" ht="28.5" customHeight="1" hidden="1" outlineLevel="1">
      <c r="A38" s="9"/>
      <c r="B38" s="1" t="s">
        <v>135</v>
      </c>
      <c r="C38" s="2" t="s">
        <v>136</v>
      </c>
      <c r="D38" s="12">
        <f aca="true" t="shared" si="21" ref="D38:J38">SUM(D40:D41)</f>
        <v>3605.2000000000003</v>
      </c>
      <c r="E38" s="12">
        <f t="shared" si="21"/>
        <v>0</v>
      </c>
      <c r="F38" s="12">
        <f t="shared" si="21"/>
        <v>3605.2000000000003</v>
      </c>
      <c r="G38" s="12">
        <f t="shared" si="21"/>
        <v>0</v>
      </c>
      <c r="H38" s="12">
        <f t="shared" si="21"/>
        <v>3605.2000000000003</v>
      </c>
      <c r="I38" s="12">
        <f t="shared" si="21"/>
        <v>0</v>
      </c>
      <c r="J38" s="12">
        <f t="shared" si="21"/>
        <v>3605.2000000000003</v>
      </c>
      <c r="K38" s="12">
        <f aca="true" t="shared" si="22" ref="K38:P38">SUM(K40:K41)</f>
        <v>0</v>
      </c>
      <c r="L38" s="12">
        <f t="shared" si="22"/>
        <v>3605.2000000000003</v>
      </c>
      <c r="M38" s="12">
        <f t="shared" si="22"/>
        <v>0</v>
      </c>
      <c r="N38" s="12">
        <f t="shared" si="22"/>
        <v>3605.2000000000003</v>
      </c>
      <c r="O38" s="12">
        <f t="shared" si="22"/>
        <v>0</v>
      </c>
      <c r="P38" s="12">
        <f t="shared" si="22"/>
        <v>3605.2000000000003</v>
      </c>
      <c r="Q38" s="12">
        <f>SUM(Q40:Q41)</f>
        <v>0</v>
      </c>
      <c r="R38" s="12">
        <f>SUM(R40:R41)</f>
        <v>3605.2000000000003</v>
      </c>
      <c r="S38" s="12">
        <f>SUM(S40:S41)</f>
        <v>0</v>
      </c>
      <c r="T38" s="12">
        <f>SUM(T40:T41)</f>
        <v>3605.2000000000003</v>
      </c>
    </row>
    <row r="39" spans="1:20" s="25" customFormat="1" ht="15.75" customHeight="1" hidden="1" outlineLevel="1">
      <c r="A39" s="9"/>
      <c r="B39" s="1"/>
      <c r="C39" s="2" t="s">
        <v>158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s="62" customFormat="1" ht="15.75" customHeight="1" hidden="1" outlineLevel="1">
      <c r="A40" s="9"/>
      <c r="B40" s="1"/>
      <c r="C40" s="2" t="s">
        <v>165</v>
      </c>
      <c r="D40" s="12">
        <v>270.4</v>
      </c>
      <c r="E40" s="12"/>
      <c r="F40" s="12">
        <f>SUM(D40:E40)</f>
        <v>270.4</v>
      </c>
      <c r="G40" s="12"/>
      <c r="H40" s="12">
        <f>SUM(F40:G40)</f>
        <v>270.4</v>
      </c>
      <c r="I40" s="12"/>
      <c r="J40" s="12">
        <f>SUM(H40:I40)</f>
        <v>270.4</v>
      </c>
      <c r="K40" s="12"/>
      <c r="L40" s="12">
        <f>SUM(J40:K40)</f>
        <v>270.4</v>
      </c>
      <c r="M40" s="12"/>
      <c r="N40" s="12">
        <f>SUM(L40:M40)</f>
        <v>270.4</v>
      </c>
      <c r="O40" s="12"/>
      <c r="P40" s="12">
        <f>SUM(N40:O40)</f>
        <v>270.4</v>
      </c>
      <c r="Q40" s="12"/>
      <c r="R40" s="12">
        <f>SUM(P40:Q40)</f>
        <v>270.4</v>
      </c>
      <c r="S40" s="12"/>
      <c r="T40" s="12">
        <f>SUM(R40:S40)</f>
        <v>270.4</v>
      </c>
    </row>
    <row r="41" spans="1:20" s="62" customFormat="1" ht="15.75" customHeight="1" hidden="1" outlineLevel="1">
      <c r="A41" s="9"/>
      <c r="B41" s="1"/>
      <c r="C41" s="2" t="s">
        <v>164</v>
      </c>
      <c r="D41" s="12">
        <v>3334.8</v>
      </c>
      <c r="E41" s="12"/>
      <c r="F41" s="12">
        <f>SUM(D41:E41)</f>
        <v>3334.8</v>
      </c>
      <c r="G41" s="12"/>
      <c r="H41" s="12">
        <f>SUM(F41:G41)</f>
        <v>3334.8</v>
      </c>
      <c r="I41" s="12"/>
      <c r="J41" s="12">
        <f>SUM(H41:I41)</f>
        <v>3334.8</v>
      </c>
      <c r="K41" s="12"/>
      <c r="L41" s="12">
        <f>SUM(J41:K41)</f>
        <v>3334.8</v>
      </c>
      <c r="M41" s="12"/>
      <c r="N41" s="12">
        <f>SUM(L41:M41)</f>
        <v>3334.8</v>
      </c>
      <c r="O41" s="12"/>
      <c r="P41" s="12">
        <f>SUM(N41:O41)</f>
        <v>3334.8</v>
      </c>
      <c r="Q41" s="12"/>
      <c r="R41" s="12">
        <f>SUM(P41:Q41)</f>
        <v>3334.8</v>
      </c>
      <c r="S41" s="12"/>
      <c r="T41" s="12">
        <f>SUM(R41:S41)</f>
        <v>3334.8</v>
      </c>
    </row>
    <row r="42" spans="1:20" s="22" customFormat="1" ht="15.75" customHeight="1" hidden="1" outlineLevel="1">
      <c r="A42" s="9" t="s">
        <v>221</v>
      </c>
      <c r="B42" s="33"/>
      <c r="C42" s="10" t="s">
        <v>140</v>
      </c>
      <c r="D42" s="12">
        <f aca="true" t="shared" si="23" ref="D42:J42">D43+D48</f>
        <v>16948</v>
      </c>
      <c r="E42" s="12">
        <f t="shared" si="23"/>
        <v>0</v>
      </c>
      <c r="F42" s="12">
        <f t="shared" si="23"/>
        <v>16948</v>
      </c>
      <c r="G42" s="12">
        <f t="shared" si="23"/>
        <v>0</v>
      </c>
      <c r="H42" s="12">
        <f t="shared" si="23"/>
        <v>16948</v>
      </c>
      <c r="I42" s="12">
        <f t="shared" si="23"/>
        <v>0</v>
      </c>
      <c r="J42" s="12">
        <f t="shared" si="23"/>
        <v>16948</v>
      </c>
      <c r="K42" s="12">
        <f aca="true" t="shared" si="24" ref="K42:P42">K43+K48</f>
        <v>0</v>
      </c>
      <c r="L42" s="12">
        <f t="shared" si="24"/>
        <v>16948</v>
      </c>
      <c r="M42" s="12">
        <f t="shared" si="24"/>
        <v>0</v>
      </c>
      <c r="N42" s="12">
        <f t="shared" si="24"/>
        <v>16948</v>
      </c>
      <c r="O42" s="12">
        <f t="shared" si="24"/>
        <v>1527</v>
      </c>
      <c r="P42" s="12">
        <f t="shared" si="24"/>
        <v>18475</v>
      </c>
      <c r="Q42" s="12">
        <f>Q43+Q48</f>
        <v>0</v>
      </c>
      <c r="R42" s="12">
        <f>R43+R48</f>
        <v>18475</v>
      </c>
      <c r="S42" s="12">
        <f>S43+S48</f>
        <v>0</v>
      </c>
      <c r="T42" s="12">
        <f>T43+T48</f>
        <v>18475</v>
      </c>
    </row>
    <row r="43" spans="1:20" s="24" customFormat="1" ht="42" customHeight="1" hidden="1" outlineLevel="1">
      <c r="A43" s="9" t="s">
        <v>222</v>
      </c>
      <c r="B43" s="33"/>
      <c r="C43" s="10" t="s">
        <v>69</v>
      </c>
      <c r="D43" s="12">
        <f aca="true" t="shared" si="25" ref="D43:J43">D44+D46</f>
        <v>16518</v>
      </c>
      <c r="E43" s="12">
        <f t="shared" si="25"/>
        <v>0</v>
      </c>
      <c r="F43" s="12">
        <f t="shared" si="25"/>
        <v>16518</v>
      </c>
      <c r="G43" s="12">
        <f t="shared" si="25"/>
        <v>0</v>
      </c>
      <c r="H43" s="12">
        <f t="shared" si="25"/>
        <v>16518</v>
      </c>
      <c r="I43" s="12">
        <f t="shared" si="25"/>
        <v>0</v>
      </c>
      <c r="J43" s="12">
        <f t="shared" si="25"/>
        <v>16518</v>
      </c>
      <c r="K43" s="12">
        <f aca="true" t="shared" si="26" ref="K43:P43">K44+K46</f>
        <v>0</v>
      </c>
      <c r="L43" s="12">
        <f t="shared" si="26"/>
        <v>16518</v>
      </c>
      <c r="M43" s="12">
        <f t="shared" si="26"/>
        <v>0</v>
      </c>
      <c r="N43" s="12">
        <f t="shared" si="26"/>
        <v>16518</v>
      </c>
      <c r="O43" s="12">
        <f t="shared" si="26"/>
        <v>1527</v>
      </c>
      <c r="P43" s="12">
        <f t="shared" si="26"/>
        <v>18045</v>
      </c>
      <c r="Q43" s="12">
        <f>Q44+Q46</f>
        <v>0</v>
      </c>
      <c r="R43" s="12">
        <f>R44+R46</f>
        <v>18045</v>
      </c>
      <c r="S43" s="12">
        <f>S44+S46</f>
        <v>0</v>
      </c>
      <c r="T43" s="12">
        <f>T44+T46</f>
        <v>18045</v>
      </c>
    </row>
    <row r="44" spans="1:20" s="62" customFormat="1" ht="56.25" customHeight="1" hidden="1" outlineLevel="1">
      <c r="A44" s="9" t="s">
        <v>223</v>
      </c>
      <c r="B44" s="33"/>
      <c r="C44" s="2" t="s">
        <v>84</v>
      </c>
      <c r="D44" s="12">
        <f aca="true" t="shared" si="27" ref="D44:T44">D45</f>
        <v>6245</v>
      </c>
      <c r="E44" s="12">
        <f t="shared" si="27"/>
        <v>0</v>
      </c>
      <c r="F44" s="12">
        <f t="shared" si="27"/>
        <v>6245</v>
      </c>
      <c r="G44" s="12">
        <f t="shared" si="27"/>
        <v>0</v>
      </c>
      <c r="H44" s="12">
        <f t="shared" si="27"/>
        <v>6245</v>
      </c>
      <c r="I44" s="12">
        <f t="shared" si="27"/>
        <v>0</v>
      </c>
      <c r="J44" s="12">
        <f t="shared" si="27"/>
        <v>6245</v>
      </c>
      <c r="K44" s="12">
        <f t="shared" si="27"/>
        <v>0</v>
      </c>
      <c r="L44" s="12">
        <f t="shared" si="27"/>
        <v>6245</v>
      </c>
      <c r="M44" s="12">
        <f t="shared" si="27"/>
        <v>0</v>
      </c>
      <c r="N44" s="12">
        <f t="shared" si="27"/>
        <v>6245</v>
      </c>
      <c r="O44" s="12">
        <f t="shared" si="27"/>
        <v>27</v>
      </c>
      <c r="P44" s="12">
        <f t="shared" si="27"/>
        <v>6272</v>
      </c>
      <c r="Q44" s="12">
        <f t="shared" si="27"/>
        <v>0</v>
      </c>
      <c r="R44" s="12">
        <f t="shared" si="27"/>
        <v>6272</v>
      </c>
      <c r="S44" s="12">
        <f t="shared" si="27"/>
        <v>0</v>
      </c>
      <c r="T44" s="12">
        <f t="shared" si="27"/>
        <v>6272</v>
      </c>
    </row>
    <row r="45" spans="1:20" s="62" customFormat="1" ht="27" customHeight="1" hidden="1" outlineLevel="1">
      <c r="A45" s="9"/>
      <c r="B45" s="1" t="s">
        <v>135</v>
      </c>
      <c r="C45" s="2" t="s">
        <v>136</v>
      </c>
      <c r="D45" s="12">
        <v>6245</v>
      </c>
      <c r="E45" s="12"/>
      <c r="F45" s="12">
        <f>SUM(D45:E45)</f>
        <v>6245</v>
      </c>
      <c r="G45" s="12"/>
      <c r="H45" s="12">
        <f>SUM(F45:G45)</f>
        <v>6245</v>
      </c>
      <c r="I45" s="12"/>
      <c r="J45" s="12">
        <f>SUM(H45:I45)</f>
        <v>6245</v>
      </c>
      <c r="K45" s="12"/>
      <c r="L45" s="12">
        <f>SUM(J45:K45)</f>
        <v>6245</v>
      </c>
      <c r="M45" s="12"/>
      <c r="N45" s="12">
        <f>SUM(L45:M45)</f>
        <v>6245</v>
      </c>
      <c r="O45" s="12">
        <f>27</f>
        <v>27</v>
      </c>
      <c r="P45" s="12">
        <f>SUM(N45:O45)</f>
        <v>6272</v>
      </c>
      <c r="Q45" s="12"/>
      <c r="R45" s="12">
        <f>SUM(P45:Q45)</f>
        <v>6272</v>
      </c>
      <c r="S45" s="12"/>
      <c r="T45" s="12">
        <f>SUM(R45:S45)</f>
        <v>6272</v>
      </c>
    </row>
    <row r="46" spans="1:20" s="62" customFormat="1" ht="27" customHeight="1" hidden="1" outlineLevel="1">
      <c r="A46" s="9" t="s">
        <v>224</v>
      </c>
      <c r="B46" s="33"/>
      <c r="C46" s="10" t="s">
        <v>14</v>
      </c>
      <c r="D46" s="12">
        <f aca="true" t="shared" si="28" ref="D46:T46">D47</f>
        <v>10273</v>
      </c>
      <c r="E46" s="12">
        <f t="shared" si="28"/>
        <v>0</v>
      </c>
      <c r="F46" s="12">
        <f t="shared" si="28"/>
        <v>10273</v>
      </c>
      <c r="G46" s="12">
        <f t="shared" si="28"/>
        <v>0</v>
      </c>
      <c r="H46" s="12">
        <f t="shared" si="28"/>
        <v>10273</v>
      </c>
      <c r="I46" s="12">
        <f t="shared" si="28"/>
        <v>0</v>
      </c>
      <c r="J46" s="12">
        <f t="shared" si="28"/>
        <v>10273</v>
      </c>
      <c r="K46" s="12">
        <f t="shared" si="28"/>
        <v>0</v>
      </c>
      <c r="L46" s="12">
        <f t="shared" si="28"/>
        <v>10273</v>
      </c>
      <c r="M46" s="12">
        <f t="shared" si="28"/>
        <v>0</v>
      </c>
      <c r="N46" s="12">
        <f t="shared" si="28"/>
        <v>10273</v>
      </c>
      <c r="O46" s="12">
        <f t="shared" si="28"/>
        <v>1500</v>
      </c>
      <c r="P46" s="12">
        <f t="shared" si="28"/>
        <v>11773</v>
      </c>
      <c r="Q46" s="12">
        <f t="shared" si="28"/>
        <v>0</v>
      </c>
      <c r="R46" s="12">
        <f t="shared" si="28"/>
        <v>11773</v>
      </c>
      <c r="S46" s="12">
        <f t="shared" si="28"/>
        <v>0</v>
      </c>
      <c r="T46" s="12">
        <f t="shared" si="28"/>
        <v>11773</v>
      </c>
    </row>
    <row r="47" spans="1:20" s="62" customFormat="1" ht="27" customHeight="1" hidden="1" outlineLevel="1">
      <c r="A47" s="9"/>
      <c r="B47" s="1" t="s">
        <v>135</v>
      </c>
      <c r="C47" s="2" t="s">
        <v>136</v>
      </c>
      <c r="D47" s="12">
        <v>10273</v>
      </c>
      <c r="E47" s="12"/>
      <c r="F47" s="12">
        <f>SUM(D47:E47)</f>
        <v>10273</v>
      </c>
      <c r="G47" s="12"/>
      <c r="H47" s="12">
        <f>SUM(F47:G47)</f>
        <v>10273</v>
      </c>
      <c r="I47" s="12"/>
      <c r="J47" s="12">
        <f>SUM(H47:I47)</f>
        <v>10273</v>
      </c>
      <c r="K47" s="12"/>
      <c r="L47" s="12">
        <f>SUM(J47:K47)</f>
        <v>10273</v>
      </c>
      <c r="M47" s="12"/>
      <c r="N47" s="12">
        <f>SUM(L47:M47)</f>
        <v>10273</v>
      </c>
      <c r="O47" s="12">
        <v>1500</v>
      </c>
      <c r="P47" s="12">
        <f>SUM(N47:O47)</f>
        <v>11773</v>
      </c>
      <c r="Q47" s="12"/>
      <c r="R47" s="12">
        <f>SUM(P47:Q47)</f>
        <v>11773</v>
      </c>
      <c r="S47" s="12"/>
      <c r="T47" s="12">
        <f>SUM(R47:S47)</f>
        <v>11773</v>
      </c>
    </row>
    <row r="48" spans="1:20" s="24" customFormat="1" ht="27" customHeight="1" hidden="1" outlineLevel="1">
      <c r="A48" s="9" t="s">
        <v>225</v>
      </c>
      <c r="B48" s="1"/>
      <c r="C48" s="2" t="s">
        <v>15</v>
      </c>
      <c r="D48" s="12">
        <f aca="true" t="shared" si="29" ref="D48:S49">D49</f>
        <v>430</v>
      </c>
      <c r="E48" s="12">
        <f t="shared" si="29"/>
        <v>0</v>
      </c>
      <c r="F48" s="12">
        <f t="shared" si="29"/>
        <v>430</v>
      </c>
      <c r="G48" s="12">
        <f t="shared" si="29"/>
        <v>0</v>
      </c>
      <c r="H48" s="12">
        <f t="shared" si="29"/>
        <v>430</v>
      </c>
      <c r="I48" s="12">
        <f t="shared" si="29"/>
        <v>0</v>
      </c>
      <c r="J48" s="12">
        <f t="shared" si="29"/>
        <v>430</v>
      </c>
      <c r="K48" s="12">
        <f t="shared" si="29"/>
        <v>0</v>
      </c>
      <c r="L48" s="12">
        <f t="shared" si="29"/>
        <v>430</v>
      </c>
      <c r="M48" s="12">
        <f t="shared" si="29"/>
        <v>0</v>
      </c>
      <c r="N48" s="12">
        <f t="shared" si="29"/>
        <v>430</v>
      </c>
      <c r="O48" s="12">
        <f t="shared" si="29"/>
        <v>0</v>
      </c>
      <c r="P48" s="12">
        <f t="shared" si="29"/>
        <v>430</v>
      </c>
      <c r="Q48" s="12">
        <f t="shared" si="29"/>
        <v>0</v>
      </c>
      <c r="R48" s="12">
        <f t="shared" si="29"/>
        <v>430</v>
      </c>
      <c r="S48" s="12">
        <f t="shared" si="29"/>
        <v>0</v>
      </c>
      <c r="T48" s="12">
        <f>T49</f>
        <v>430</v>
      </c>
    </row>
    <row r="49" spans="1:20" s="62" customFormat="1" ht="41.25" customHeight="1" hidden="1" outlineLevel="1">
      <c r="A49" s="9" t="s">
        <v>226</v>
      </c>
      <c r="B49" s="1"/>
      <c r="C49" s="2" t="s">
        <v>571</v>
      </c>
      <c r="D49" s="12">
        <f t="shared" si="29"/>
        <v>430</v>
      </c>
      <c r="E49" s="12">
        <f t="shared" si="29"/>
        <v>0</v>
      </c>
      <c r="F49" s="12">
        <f t="shared" si="29"/>
        <v>430</v>
      </c>
      <c r="G49" s="12">
        <f t="shared" si="29"/>
        <v>0</v>
      </c>
      <c r="H49" s="12">
        <f t="shared" si="29"/>
        <v>430</v>
      </c>
      <c r="I49" s="12">
        <f t="shared" si="29"/>
        <v>0</v>
      </c>
      <c r="J49" s="12">
        <f t="shared" si="29"/>
        <v>430</v>
      </c>
      <c r="K49" s="12">
        <f t="shared" si="29"/>
        <v>0</v>
      </c>
      <c r="L49" s="12">
        <f t="shared" si="29"/>
        <v>430</v>
      </c>
      <c r="M49" s="12">
        <f t="shared" si="29"/>
        <v>0</v>
      </c>
      <c r="N49" s="12">
        <f t="shared" si="29"/>
        <v>430</v>
      </c>
      <c r="O49" s="12">
        <f t="shared" si="29"/>
        <v>0</v>
      </c>
      <c r="P49" s="12">
        <f t="shared" si="29"/>
        <v>430</v>
      </c>
      <c r="Q49" s="12">
        <f t="shared" si="29"/>
        <v>0</v>
      </c>
      <c r="R49" s="12">
        <f t="shared" si="29"/>
        <v>430</v>
      </c>
      <c r="S49" s="12">
        <f>S50</f>
        <v>0</v>
      </c>
      <c r="T49" s="12">
        <f>T50</f>
        <v>430</v>
      </c>
    </row>
    <row r="50" spans="1:20" s="62" customFormat="1" ht="25.5" hidden="1" outlineLevel="1">
      <c r="A50" s="9"/>
      <c r="B50" s="1" t="s">
        <v>135</v>
      </c>
      <c r="C50" s="2" t="s">
        <v>136</v>
      </c>
      <c r="D50" s="12">
        <v>430</v>
      </c>
      <c r="E50" s="12"/>
      <c r="F50" s="12">
        <f>SUM(D50:E50)</f>
        <v>430</v>
      </c>
      <c r="G50" s="12"/>
      <c r="H50" s="12">
        <f>SUM(F50:G50)</f>
        <v>430</v>
      </c>
      <c r="I50" s="12"/>
      <c r="J50" s="12">
        <f>SUM(H50:I50)</f>
        <v>430</v>
      </c>
      <c r="K50" s="12"/>
      <c r="L50" s="12">
        <f>SUM(J50:K50)</f>
        <v>430</v>
      </c>
      <c r="M50" s="12"/>
      <c r="N50" s="12">
        <f>SUM(L50:M50)</f>
        <v>430</v>
      </c>
      <c r="O50" s="12"/>
      <c r="P50" s="12">
        <f>SUM(N50:O50)</f>
        <v>430</v>
      </c>
      <c r="Q50" s="12"/>
      <c r="R50" s="12">
        <f>SUM(P50:Q50)</f>
        <v>430</v>
      </c>
      <c r="S50" s="12"/>
      <c r="T50" s="12">
        <f>SUM(R50:S50)</f>
        <v>430</v>
      </c>
    </row>
    <row r="51" spans="1:20" s="24" customFormat="1" ht="15.75" customHeight="1" collapsed="1">
      <c r="A51" s="9" t="s">
        <v>227</v>
      </c>
      <c r="B51" s="1"/>
      <c r="C51" s="2" t="s">
        <v>141</v>
      </c>
      <c r="D51" s="12">
        <f aca="true" t="shared" si="30" ref="D51:T51">D52</f>
        <v>4004.3999999999996</v>
      </c>
      <c r="E51" s="12">
        <f t="shared" si="30"/>
        <v>0</v>
      </c>
      <c r="F51" s="12">
        <f t="shared" si="30"/>
        <v>4004.3999999999996</v>
      </c>
      <c r="G51" s="12">
        <f t="shared" si="30"/>
        <v>0</v>
      </c>
      <c r="H51" s="12">
        <f t="shared" si="30"/>
        <v>4004.3999999999996</v>
      </c>
      <c r="I51" s="12">
        <f t="shared" si="30"/>
        <v>0</v>
      </c>
      <c r="J51" s="12">
        <f t="shared" si="30"/>
        <v>4004.3999999999996</v>
      </c>
      <c r="K51" s="12">
        <f t="shared" si="30"/>
        <v>0</v>
      </c>
      <c r="L51" s="12">
        <f t="shared" si="30"/>
        <v>4004.3999999999996</v>
      </c>
      <c r="M51" s="12">
        <f t="shared" si="30"/>
        <v>0</v>
      </c>
      <c r="N51" s="12">
        <f t="shared" si="30"/>
        <v>4004.3999999999996</v>
      </c>
      <c r="O51" s="12">
        <f t="shared" si="30"/>
        <v>0</v>
      </c>
      <c r="P51" s="12">
        <f t="shared" si="30"/>
        <v>4004.3999999999996</v>
      </c>
      <c r="Q51" s="12">
        <f t="shared" si="30"/>
        <v>0</v>
      </c>
      <c r="R51" s="12">
        <f t="shared" si="30"/>
        <v>4004.3999999999996</v>
      </c>
      <c r="S51" s="12">
        <f t="shared" si="30"/>
        <v>-122.71204</v>
      </c>
      <c r="T51" s="12">
        <f t="shared" si="30"/>
        <v>3881.6879599999997</v>
      </c>
    </row>
    <row r="52" spans="1:20" s="24" customFormat="1" ht="40.5" customHeight="1">
      <c r="A52" s="9" t="s">
        <v>228</v>
      </c>
      <c r="B52" s="1"/>
      <c r="C52" s="2" t="s">
        <v>167</v>
      </c>
      <c r="D52" s="12">
        <f aca="true" t="shared" si="31" ref="D52:J52">D53+D55</f>
        <v>4004.3999999999996</v>
      </c>
      <c r="E52" s="12">
        <f t="shared" si="31"/>
        <v>0</v>
      </c>
      <c r="F52" s="12">
        <f t="shared" si="31"/>
        <v>4004.3999999999996</v>
      </c>
      <c r="G52" s="12">
        <f t="shared" si="31"/>
        <v>0</v>
      </c>
      <c r="H52" s="12">
        <f t="shared" si="31"/>
        <v>4004.3999999999996</v>
      </c>
      <c r="I52" s="12">
        <f t="shared" si="31"/>
        <v>0</v>
      </c>
      <c r="J52" s="12">
        <f t="shared" si="31"/>
        <v>4004.3999999999996</v>
      </c>
      <c r="K52" s="12">
        <f aca="true" t="shared" si="32" ref="K52:P52">K53+K55</f>
        <v>0</v>
      </c>
      <c r="L52" s="12">
        <f t="shared" si="32"/>
        <v>4004.3999999999996</v>
      </c>
      <c r="M52" s="12">
        <f t="shared" si="32"/>
        <v>0</v>
      </c>
      <c r="N52" s="12">
        <f t="shared" si="32"/>
        <v>4004.3999999999996</v>
      </c>
      <c r="O52" s="12">
        <f t="shared" si="32"/>
        <v>0</v>
      </c>
      <c r="P52" s="12">
        <f t="shared" si="32"/>
        <v>4004.3999999999996</v>
      </c>
      <c r="Q52" s="12">
        <f>Q53+Q55</f>
        <v>0</v>
      </c>
      <c r="R52" s="12">
        <f>R53+R55</f>
        <v>4004.3999999999996</v>
      </c>
      <c r="S52" s="12">
        <f>S53+S55</f>
        <v>-122.71204</v>
      </c>
      <c r="T52" s="12">
        <f>T53+T55</f>
        <v>3881.6879599999997</v>
      </c>
    </row>
    <row r="53" spans="1:20" s="62" customFormat="1" ht="16.5" customHeight="1">
      <c r="A53" s="9" t="s">
        <v>229</v>
      </c>
      <c r="B53" s="1"/>
      <c r="C53" s="2" t="s">
        <v>142</v>
      </c>
      <c r="D53" s="12">
        <f aca="true" t="shared" si="33" ref="D53:T53">D54</f>
        <v>223.6</v>
      </c>
      <c r="E53" s="12">
        <f t="shared" si="33"/>
        <v>0</v>
      </c>
      <c r="F53" s="12">
        <f t="shared" si="33"/>
        <v>223.6</v>
      </c>
      <c r="G53" s="12">
        <f t="shared" si="33"/>
        <v>0</v>
      </c>
      <c r="H53" s="12">
        <f t="shared" si="33"/>
        <v>223.6</v>
      </c>
      <c r="I53" s="12">
        <f t="shared" si="33"/>
        <v>0</v>
      </c>
      <c r="J53" s="12">
        <f t="shared" si="33"/>
        <v>223.6</v>
      </c>
      <c r="K53" s="12">
        <f t="shared" si="33"/>
        <v>0</v>
      </c>
      <c r="L53" s="12">
        <f t="shared" si="33"/>
        <v>223.6</v>
      </c>
      <c r="M53" s="12">
        <f t="shared" si="33"/>
        <v>0</v>
      </c>
      <c r="N53" s="12">
        <f t="shared" si="33"/>
        <v>223.6</v>
      </c>
      <c r="O53" s="12">
        <f t="shared" si="33"/>
        <v>0</v>
      </c>
      <c r="P53" s="12">
        <f t="shared" si="33"/>
        <v>223.6</v>
      </c>
      <c r="Q53" s="12">
        <f t="shared" si="33"/>
        <v>0</v>
      </c>
      <c r="R53" s="12">
        <f t="shared" si="33"/>
        <v>223.6</v>
      </c>
      <c r="S53" s="12">
        <f t="shared" si="33"/>
        <v>-122.71204</v>
      </c>
      <c r="T53" s="12">
        <f t="shared" si="33"/>
        <v>100.88795999999999</v>
      </c>
    </row>
    <row r="54" spans="1:20" s="62" customFormat="1" ht="28.5" customHeight="1">
      <c r="A54" s="9"/>
      <c r="B54" s="1" t="s">
        <v>135</v>
      </c>
      <c r="C54" s="2" t="s">
        <v>136</v>
      </c>
      <c r="D54" s="12">
        <f>214.6+9</f>
        <v>223.6</v>
      </c>
      <c r="E54" s="12"/>
      <c r="F54" s="12">
        <f>SUM(D54:E54)</f>
        <v>223.6</v>
      </c>
      <c r="G54" s="12"/>
      <c r="H54" s="12">
        <f>SUM(F54:G54)</f>
        <v>223.6</v>
      </c>
      <c r="I54" s="12"/>
      <c r="J54" s="12">
        <f>SUM(H54:I54)</f>
        <v>223.6</v>
      </c>
      <c r="K54" s="12"/>
      <c r="L54" s="12">
        <f>SUM(J54:K54)</f>
        <v>223.6</v>
      </c>
      <c r="M54" s="12"/>
      <c r="N54" s="12">
        <f>SUM(L54:M54)</f>
        <v>223.6</v>
      </c>
      <c r="O54" s="12"/>
      <c r="P54" s="12">
        <f>SUM(N54:O54)</f>
        <v>223.6</v>
      </c>
      <c r="Q54" s="12"/>
      <c r="R54" s="12">
        <f>SUM(P54:Q54)</f>
        <v>223.6</v>
      </c>
      <c r="S54" s="12">
        <v>-122.71204</v>
      </c>
      <c r="T54" s="12">
        <f>SUM(R54:S54)</f>
        <v>100.88795999999999</v>
      </c>
    </row>
    <row r="55" spans="1:20" s="62" customFormat="1" ht="17.25" customHeight="1" hidden="1" outlineLevel="1">
      <c r="A55" s="9" t="s">
        <v>230</v>
      </c>
      <c r="B55" s="33"/>
      <c r="C55" s="10" t="s">
        <v>66</v>
      </c>
      <c r="D55" s="12">
        <f aca="true" t="shared" si="34" ref="D55:J55">SUM(D56:D60)</f>
        <v>3780.7999999999997</v>
      </c>
      <c r="E55" s="12">
        <f t="shared" si="34"/>
        <v>0</v>
      </c>
      <c r="F55" s="12">
        <f t="shared" si="34"/>
        <v>3780.7999999999997</v>
      </c>
      <c r="G55" s="12">
        <f t="shared" si="34"/>
        <v>0</v>
      </c>
      <c r="H55" s="12">
        <f t="shared" si="34"/>
        <v>3780.7999999999997</v>
      </c>
      <c r="I55" s="12">
        <f t="shared" si="34"/>
        <v>0</v>
      </c>
      <c r="J55" s="12">
        <f t="shared" si="34"/>
        <v>3780.7999999999997</v>
      </c>
      <c r="K55" s="12">
        <f aca="true" t="shared" si="35" ref="K55:P55">SUM(K56:K60)</f>
        <v>0</v>
      </c>
      <c r="L55" s="12">
        <f t="shared" si="35"/>
        <v>3780.7999999999997</v>
      </c>
      <c r="M55" s="12">
        <f t="shared" si="35"/>
        <v>0</v>
      </c>
      <c r="N55" s="12">
        <f t="shared" si="35"/>
        <v>3780.7999999999997</v>
      </c>
      <c r="O55" s="12">
        <f t="shared" si="35"/>
        <v>0</v>
      </c>
      <c r="P55" s="12">
        <f t="shared" si="35"/>
        <v>3780.7999999999997</v>
      </c>
      <c r="Q55" s="12">
        <f>SUM(Q56:Q60)</f>
        <v>0</v>
      </c>
      <c r="R55" s="12">
        <f>SUM(R56:R60)</f>
        <v>3780.7999999999997</v>
      </c>
      <c r="S55" s="12">
        <f>SUM(S56:S60)</f>
        <v>0</v>
      </c>
      <c r="T55" s="12">
        <f>SUM(T56:T60)</f>
        <v>3780.7999999999997</v>
      </c>
    </row>
    <row r="56" spans="1:20" s="62" customFormat="1" ht="54.75" customHeight="1" hidden="1" outlineLevel="1">
      <c r="A56" s="9"/>
      <c r="B56" s="1" t="s">
        <v>61</v>
      </c>
      <c r="C56" s="2" t="s">
        <v>182</v>
      </c>
      <c r="D56" s="12">
        <v>104.1</v>
      </c>
      <c r="E56" s="12"/>
      <c r="F56" s="12">
        <f>SUM(D56:E56)</f>
        <v>104.1</v>
      </c>
      <c r="G56" s="12"/>
      <c r="H56" s="12">
        <f>SUM(F56:G56)</f>
        <v>104.1</v>
      </c>
      <c r="I56" s="12"/>
      <c r="J56" s="12">
        <f>SUM(H56:I56)</f>
        <v>104.1</v>
      </c>
      <c r="K56" s="12"/>
      <c r="L56" s="12">
        <f>SUM(J56:K56)</f>
        <v>104.1</v>
      </c>
      <c r="M56" s="12"/>
      <c r="N56" s="12">
        <f>SUM(L56:M56)</f>
        <v>104.1</v>
      </c>
      <c r="O56" s="12"/>
      <c r="P56" s="12">
        <f>SUM(N56:O56)</f>
        <v>104.1</v>
      </c>
      <c r="Q56" s="12"/>
      <c r="R56" s="12">
        <f>SUM(P56:Q56)</f>
        <v>104.1</v>
      </c>
      <c r="S56" s="12"/>
      <c r="T56" s="12">
        <f>SUM(R56:S56)</f>
        <v>104.1</v>
      </c>
    </row>
    <row r="57" spans="1:20" s="62" customFormat="1" ht="28.5" customHeight="1" hidden="1" outlineLevel="1">
      <c r="A57" s="9"/>
      <c r="B57" s="1" t="s">
        <v>137</v>
      </c>
      <c r="C57" s="2" t="s">
        <v>64</v>
      </c>
      <c r="D57" s="12">
        <v>2396.7</v>
      </c>
      <c r="E57" s="12"/>
      <c r="F57" s="12">
        <f>SUM(D57:E57)</f>
        <v>2396.7</v>
      </c>
      <c r="G57" s="12"/>
      <c r="H57" s="12">
        <f>SUM(F57:G57)</f>
        <v>2396.7</v>
      </c>
      <c r="I57" s="12"/>
      <c r="J57" s="12">
        <f>SUM(H57:I57)</f>
        <v>2396.7</v>
      </c>
      <c r="K57" s="12"/>
      <c r="L57" s="12">
        <f>SUM(J57:K57)</f>
        <v>2396.7</v>
      </c>
      <c r="M57" s="12"/>
      <c r="N57" s="12">
        <f>SUM(L57:M57)</f>
        <v>2396.7</v>
      </c>
      <c r="O57" s="12"/>
      <c r="P57" s="12">
        <f>SUM(N57:O57)</f>
        <v>2396.7</v>
      </c>
      <c r="Q57" s="12"/>
      <c r="R57" s="12">
        <f>SUM(P57:Q57)</f>
        <v>2396.7</v>
      </c>
      <c r="S57" s="12"/>
      <c r="T57" s="12">
        <f>SUM(R57:S57)</f>
        <v>2396.7</v>
      </c>
    </row>
    <row r="58" spans="1:20" s="62" customFormat="1" ht="15" customHeight="1" hidden="1" outlineLevel="1">
      <c r="A58" s="9"/>
      <c r="B58" s="1" t="s">
        <v>138</v>
      </c>
      <c r="C58" s="2" t="s">
        <v>139</v>
      </c>
      <c r="D58" s="12">
        <v>50</v>
      </c>
      <c r="E58" s="12"/>
      <c r="F58" s="12">
        <f>SUM(D58:E58)</f>
        <v>50</v>
      </c>
      <c r="G58" s="12"/>
      <c r="H58" s="12">
        <f>SUM(F58:G58)</f>
        <v>50</v>
      </c>
      <c r="I58" s="12"/>
      <c r="J58" s="12">
        <f>SUM(H58:I58)</f>
        <v>50</v>
      </c>
      <c r="K58" s="12"/>
      <c r="L58" s="12">
        <f>SUM(J58:K58)</f>
        <v>50</v>
      </c>
      <c r="M58" s="12"/>
      <c r="N58" s="12">
        <f>SUM(L58:M58)</f>
        <v>50</v>
      </c>
      <c r="O58" s="12"/>
      <c r="P58" s="12">
        <f>SUM(N58:O58)</f>
        <v>50</v>
      </c>
      <c r="Q58" s="12"/>
      <c r="R58" s="12">
        <f>SUM(P58:Q58)</f>
        <v>50</v>
      </c>
      <c r="S58" s="12"/>
      <c r="T58" s="12">
        <f>SUM(R58:S58)</f>
        <v>50</v>
      </c>
    </row>
    <row r="59" spans="1:20" s="62" customFormat="1" ht="27.75" customHeight="1" hidden="1" outlineLevel="1">
      <c r="A59" s="9"/>
      <c r="B59" s="1" t="s">
        <v>135</v>
      </c>
      <c r="C59" s="2" t="s">
        <v>136</v>
      </c>
      <c r="D59" s="12">
        <v>1200</v>
      </c>
      <c r="E59" s="12"/>
      <c r="F59" s="12">
        <f>SUM(D59:E59)</f>
        <v>1200</v>
      </c>
      <c r="G59" s="12"/>
      <c r="H59" s="12">
        <f>SUM(F59:G59)</f>
        <v>1200</v>
      </c>
      <c r="I59" s="12"/>
      <c r="J59" s="12">
        <f>SUM(H59:I59)</f>
        <v>1200</v>
      </c>
      <c r="K59" s="12"/>
      <c r="L59" s="12">
        <f>SUM(J59:K59)</f>
        <v>1200</v>
      </c>
      <c r="M59" s="12"/>
      <c r="N59" s="12">
        <f>SUM(L59:M59)</f>
        <v>1200</v>
      </c>
      <c r="O59" s="12"/>
      <c r="P59" s="12">
        <f>SUM(N59:O59)</f>
        <v>1200</v>
      </c>
      <c r="Q59" s="12"/>
      <c r="R59" s="12">
        <f>SUM(P59:Q59)</f>
        <v>1200</v>
      </c>
      <c r="S59" s="12"/>
      <c r="T59" s="12">
        <f>SUM(R59:S59)</f>
        <v>1200</v>
      </c>
    </row>
    <row r="60" spans="1:20" s="62" customFormat="1" ht="14.25" customHeight="1" hidden="1" outlineLevel="1">
      <c r="A60" s="9"/>
      <c r="B60" s="1" t="s">
        <v>143</v>
      </c>
      <c r="C60" s="2" t="s">
        <v>144</v>
      </c>
      <c r="D60" s="12">
        <v>30</v>
      </c>
      <c r="E60" s="12"/>
      <c r="F60" s="12">
        <f>SUM(D60:E60)</f>
        <v>30</v>
      </c>
      <c r="G60" s="12"/>
      <c r="H60" s="12">
        <f>SUM(F60:G60)</f>
        <v>30</v>
      </c>
      <c r="I60" s="12"/>
      <c r="J60" s="12">
        <f>SUM(H60:I60)</f>
        <v>30</v>
      </c>
      <c r="K60" s="12"/>
      <c r="L60" s="12">
        <f>SUM(J60:K60)</f>
        <v>30</v>
      </c>
      <c r="M60" s="12"/>
      <c r="N60" s="12">
        <f>SUM(L60:M60)</f>
        <v>30</v>
      </c>
      <c r="O60" s="12"/>
      <c r="P60" s="12">
        <f>SUM(N60:O60)</f>
        <v>30</v>
      </c>
      <c r="Q60" s="12"/>
      <c r="R60" s="12">
        <f>SUM(P60:Q60)</f>
        <v>30</v>
      </c>
      <c r="S60" s="12"/>
      <c r="T60" s="12">
        <f>SUM(R60:S60)</f>
        <v>30</v>
      </c>
    </row>
    <row r="61" spans="1:20" s="24" customFormat="1" ht="14.25" customHeight="1" hidden="1" outlineLevel="1">
      <c r="A61" s="9" t="s">
        <v>231</v>
      </c>
      <c r="B61" s="1"/>
      <c r="C61" s="2" t="s">
        <v>241</v>
      </c>
      <c r="D61" s="12">
        <f>D62</f>
        <v>84</v>
      </c>
      <c r="E61" s="12">
        <f aca="true" t="shared" si="36" ref="E61:T63">E62</f>
        <v>0</v>
      </c>
      <c r="F61" s="12">
        <f t="shared" si="36"/>
        <v>84</v>
      </c>
      <c r="G61" s="12">
        <f t="shared" si="36"/>
        <v>0</v>
      </c>
      <c r="H61" s="12">
        <f t="shared" si="36"/>
        <v>84</v>
      </c>
      <c r="I61" s="12">
        <f t="shared" si="36"/>
        <v>0</v>
      </c>
      <c r="J61" s="12">
        <f t="shared" si="36"/>
        <v>84</v>
      </c>
      <c r="K61" s="12">
        <f t="shared" si="36"/>
        <v>0</v>
      </c>
      <c r="L61" s="12">
        <f t="shared" si="36"/>
        <v>84</v>
      </c>
      <c r="M61" s="12">
        <f t="shared" si="36"/>
        <v>0</v>
      </c>
      <c r="N61" s="12">
        <f t="shared" si="36"/>
        <v>84</v>
      </c>
      <c r="O61" s="12">
        <f t="shared" si="36"/>
        <v>0</v>
      </c>
      <c r="P61" s="12">
        <f t="shared" si="36"/>
        <v>84</v>
      </c>
      <c r="Q61" s="12">
        <f t="shared" si="36"/>
        <v>0</v>
      </c>
      <c r="R61" s="12">
        <f t="shared" si="36"/>
        <v>84</v>
      </c>
      <c r="S61" s="12">
        <f t="shared" si="36"/>
        <v>0</v>
      </c>
      <c r="T61" s="12">
        <f t="shared" si="36"/>
        <v>84</v>
      </c>
    </row>
    <row r="62" spans="1:20" s="24" customFormat="1" ht="42" customHeight="1" hidden="1" outlineLevel="1">
      <c r="A62" s="9" t="s">
        <v>371</v>
      </c>
      <c r="B62" s="1"/>
      <c r="C62" s="2" t="s">
        <v>382</v>
      </c>
      <c r="D62" s="12">
        <f>D63</f>
        <v>84</v>
      </c>
      <c r="E62" s="12">
        <f t="shared" si="36"/>
        <v>0</v>
      </c>
      <c r="F62" s="12">
        <f t="shared" si="36"/>
        <v>84</v>
      </c>
      <c r="G62" s="12">
        <f t="shared" si="36"/>
        <v>0</v>
      </c>
      <c r="H62" s="12">
        <f t="shared" si="36"/>
        <v>84</v>
      </c>
      <c r="I62" s="12">
        <f t="shared" si="36"/>
        <v>0</v>
      </c>
      <c r="J62" s="12">
        <f t="shared" si="36"/>
        <v>84</v>
      </c>
      <c r="K62" s="12">
        <f t="shared" si="36"/>
        <v>0</v>
      </c>
      <c r="L62" s="12">
        <f t="shared" si="36"/>
        <v>84</v>
      </c>
      <c r="M62" s="12">
        <f t="shared" si="36"/>
        <v>0</v>
      </c>
      <c r="N62" s="12">
        <f t="shared" si="36"/>
        <v>84</v>
      </c>
      <c r="O62" s="12">
        <f t="shared" si="36"/>
        <v>0</v>
      </c>
      <c r="P62" s="12">
        <f t="shared" si="36"/>
        <v>84</v>
      </c>
      <c r="Q62" s="12">
        <f t="shared" si="36"/>
        <v>0</v>
      </c>
      <c r="R62" s="12">
        <f t="shared" si="36"/>
        <v>84</v>
      </c>
      <c r="S62" s="12">
        <f t="shared" si="36"/>
        <v>0</v>
      </c>
      <c r="T62" s="12">
        <f t="shared" si="36"/>
        <v>84</v>
      </c>
    </row>
    <row r="63" spans="1:20" s="62" customFormat="1" ht="17.25" customHeight="1" hidden="1" outlineLevel="1">
      <c r="A63" s="9" t="s">
        <v>372</v>
      </c>
      <c r="B63" s="1"/>
      <c r="C63" s="2" t="s">
        <v>115</v>
      </c>
      <c r="D63" s="12">
        <f>D64</f>
        <v>84</v>
      </c>
      <c r="E63" s="12">
        <f t="shared" si="36"/>
        <v>0</v>
      </c>
      <c r="F63" s="12">
        <f t="shared" si="36"/>
        <v>84</v>
      </c>
      <c r="G63" s="12">
        <f t="shared" si="36"/>
        <v>0</v>
      </c>
      <c r="H63" s="12">
        <f t="shared" si="36"/>
        <v>84</v>
      </c>
      <c r="I63" s="12">
        <f t="shared" si="36"/>
        <v>0</v>
      </c>
      <c r="J63" s="12">
        <f t="shared" si="36"/>
        <v>84</v>
      </c>
      <c r="K63" s="12">
        <f t="shared" si="36"/>
        <v>0</v>
      </c>
      <c r="L63" s="12">
        <f t="shared" si="36"/>
        <v>84</v>
      </c>
      <c r="M63" s="12">
        <f t="shared" si="36"/>
        <v>0</v>
      </c>
      <c r="N63" s="12">
        <f t="shared" si="36"/>
        <v>84</v>
      </c>
      <c r="O63" s="12">
        <f t="shared" si="36"/>
        <v>0</v>
      </c>
      <c r="P63" s="12">
        <f t="shared" si="36"/>
        <v>84</v>
      </c>
      <c r="Q63" s="12">
        <f t="shared" si="36"/>
        <v>0</v>
      </c>
      <c r="R63" s="12">
        <f t="shared" si="36"/>
        <v>84</v>
      </c>
      <c r="S63" s="12">
        <f t="shared" si="36"/>
        <v>0</v>
      </c>
      <c r="T63" s="12">
        <f t="shared" si="36"/>
        <v>84</v>
      </c>
    </row>
    <row r="64" spans="1:20" s="62" customFormat="1" ht="29.25" customHeight="1" hidden="1" outlineLevel="1">
      <c r="A64" s="9"/>
      <c r="B64" s="1" t="s">
        <v>135</v>
      </c>
      <c r="C64" s="2" t="s">
        <v>136</v>
      </c>
      <c r="D64" s="12">
        <v>84</v>
      </c>
      <c r="E64" s="12"/>
      <c r="F64" s="12">
        <f>SUM(D64:E64)</f>
        <v>84</v>
      </c>
      <c r="G64" s="12"/>
      <c r="H64" s="12">
        <f>SUM(F64:G64)</f>
        <v>84</v>
      </c>
      <c r="I64" s="12"/>
      <c r="J64" s="12">
        <f>SUM(H64:I64)</f>
        <v>84</v>
      </c>
      <c r="K64" s="12"/>
      <c r="L64" s="12">
        <f>SUM(J64:K64)</f>
        <v>84</v>
      </c>
      <c r="M64" s="12"/>
      <c r="N64" s="12">
        <f>SUM(L64:M64)</f>
        <v>84</v>
      </c>
      <c r="O64" s="12"/>
      <c r="P64" s="12">
        <f>SUM(N64:O64)</f>
        <v>84</v>
      </c>
      <c r="Q64" s="12"/>
      <c r="R64" s="12">
        <f>SUM(P64:Q64)</f>
        <v>84</v>
      </c>
      <c r="S64" s="12"/>
      <c r="T64" s="12">
        <f>SUM(R64:S64)</f>
        <v>84</v>
      </c>
    </row>
    <row r="65" spans="1:20" s="24" customFormat="1" ht="29.25" customHeight="1" hidden="1" outlineLevel="1">
      <c r="A65" s="9" t="s">
        <v>232</v>
      </c>
      <c r="B65" s="1"/>
      <c r="C65" s="2" t="s">
        <v>105</v>
      </c>
      <c r="D65" s="12">
        <f aca="true" t="shared" si="37" ref="D65:J65">D66+D74</f>
        <v>12564.9</v>
      </c>
      <c r="E65" s="12">
        <f t="shared" si="37"/>
        <v>0</v>
      </c>
      <c r="F65" s="12">
        <f t="shared" si="37"/>
        <v>12564.9</v>
      </c>
      <c r="G65" s="12">
        <f t="shared" si="37"/>
        <v>1818.0065200000001</v>
      </c>
      <c r="H65" s="12">
        <f t="shared" si="37"/>
        <v>14382.90652</v>
      </c>
      <c r="I65" s="12">
        <f t="shared" si="37"/>
        <v>0</v>
      </c>
      <c r="J65" s="12">
        <f t="shared" si="37"/>
        <v>14382.90652</v>
      </c>
      <c r="K65" s="12">
        <f aca="true" t="shared" si="38" ref="K65:P65">K66+K74</f>
        <v>0</v>
      </c>
      <c r="L65" s="12">
        <f t="shared" si="38"/>
        <v>14382.90652</v>
      </c>
      <c r="M65" s="12">
        <f t="shared" si="38"/>
        <v>0</v>
      </c>
      <c r="N65" s="12">
        <f t="shared" si="38"/>
        <v>14382.90652</v>
      </c>
      <c r="O65" s="12">
        <f t="shared" si="38"/>
        <v>0</v>
      </c>
      <c r="P65" s="12">
        <f t="shared" si="38"/>
        <v>14382.90652</v>
      </c>
      <c r="Q65" s="12">
        <f>Q66+Q74</f>
        <v>0</v>
      </c>
      <c r="R65" s="12">
        <f>R66+R74</f>
        <v>14382.90652</v>
      </c>
      <c r="S65" s="12">
        <f>S66+S74</f>
        <v>0</v>
      </c>
      <c r="T65" s="12">
        <f>T66+T74</f>
        <v>14382.90652</v>
      </c>
    </row>
    <row r="66" spans="1:20" s="113" customFormat="1" ht="41.25" customHeight="1" hidden="1" outlineLevel="1">
      <c r="A66" s="9" t="s">
        <v>233</v>
      </c>
      <c r="B66" s="3"/>
      <c r="C66" s="2" t="s">
        <v>534</v>
      </c>
      <c r="D66" s="12">
        <f aca="true" t="shared" si="39" ref="D66:J66">D67+D71</f>
        <v>10035.9</v>
      </c>
      <c r="E66" s="12">
        <f t="shared" si="39"/>
        <v>0</v>
      </c>
      <c r="F66" s="12">
        <f t="shared" si="39"/>
        <v>10035.9</v>
      </c>
      <c r="G66" s="12">
        <f t="shared" si="39"/>
        <v>-2E-05</v>
      </c>
      <c r="H66" s="12">
        <f t="shared" si="39"/>
        <v>10035.89998</v>
      </c>
      <c r="I66" s="12">
        <f t="shared" si="39"/>
        <v>0</v>
      </c>
      <c r="J66" s="12">
        <f t="shared" si="39"/>
        <v>10035.89998</v>
      </c>
      <c r="K66" s="12">
        <f aca="true" t="shared" si="40" ref="K66:P66">K67+K71</f>
        <v>0</v>
      </c>
      <c r="L66" s="12">
        <f t="shared" si="40"/>
        <v>10035.89998</v>
      </c>
      <c r="M66" s="12">
        <f t="shared" si="40"/>
        <v>0</v>
      </c>
      <c r="N66" s="12">
        <f t="shared" si="40"/>
        <v>10035.89998</v>
      </c>
      <c r="O66" s="12">
        <f t="shared" si="40"/>
        <v>0</v>
      </c>
      <c r="P66" s="12">
        <f t="shared" si="40"/>
        <v>10035.89998</v>
      </c>
      <c r="Q66" s="12">
        <f>Q67+Q71</f>
        <v>0</v>
      </c>
      <c r="R66" s="12">
        <f>R67+R71</f>
        <v>10035.89998</v>
      </c>
      <c r="S66" s="12">
        <f>S67+S71</f>
        <v>0</v>
      </c>
      <c r="T66" s="12">
        <f>T67+T71</f>
        <v>10035.89998</v>
      </c>
    </row>
    <row r="67" spans="1:20" s="62" customFormat="1" ht="28.5" customHeight="1" hidden="1" outlineLevel="1">
      <c r="A67" s="9" t="s">
        <v>234</v>
      </c>
      <c r="B67" s="1"/>
      <c r="C67" s="2" t="s">
        <v>383</v>
      </c>
      <c r="D67" s="12">
        <f aca="true" t="shared" si="41" ref="D67:J67">SUM(D68:D70)</f>
        <v>4142</v>
      </c>
      <c r="E67" s="12">
        <f t="shared" si="41"/>
        <v>0</v>
      </c>
      <c r="F67" s="12">
        <f t="shared" si="41"/>
        <v>4142</v>
      </c>
      <c r="G67" s="12">
        <f t="shared" si="41"/>
        <v>-2E-05</v>
      </c>
      <c r="H67" s="12">
        <f t="shared" si="41"/>
        <v>4141.9999800000005</v>
      </c>
      <c r="I67" s="12">
        <f t="shared" si="41"/>
        <v>0</v>
      </c>
      <c r="J67" s="12">
        <f t="shared" si="41"/>
        <v>4141.9999800000005</v>
      </c>
      <c r="K67" s="12">
        <f aca="true" t="shared" si="42" ref="K67:P67">SUM(K68:K70)</f>
        <v>0</v>
      </c>
      <c r="L67" s="12">
        <f t="shared" si="42"/>
        <v>4141.9999800000005</v>
      </c>
      <c r="M67" s="12">
        <f t="shared" si="42"/>
        <v>0</v>
      </c>
      <c r="N67" s="12">
        <f t="shared" si="42"/>
        <v>4141.9999800000005</v>
      </c>
      <c r="O67" s="12">
        <f t="shared" si="42"/>
        <v>0</v>
      </c>
      <c r="P67" s="12">
        <f t="shared" si="42"/>
        <v>4141.9999800000005</v>
      </c>
      <c r="Q67" s="12">
        <f>SUM(Q68:Q70)</f>
        <v>0</v>
      </c>
      <c r="R67" s="12">
        <f>SUM(R68:R70)</f>
        <v>4141.9999800000005</v>
      </c>
      <c r="S67" s="12">
        <f>SUM(S68:S70)</f>
        <v>0</v>
      </c>
      <c r="T67" s="12">
        <f>SUM(T68:T70)</f>
        <v>4141.9999800000005</v>
      </c>
    </row>
    <row r="68" spans="1:20" s="62" customFormat="1" ht="53.25" customHeight="1" hidden="1" outlineLevel="1">
      <c r="A68" s="9"/>
      <c r="B68" s="1" t="s">
        <v>61</v>
      </c>
      <c r="C68" s="2" t="s">
        <v>182</v>
      </c>
      <c r="D68" s="12">
        <v>3558</v>
      </c>
      <c r="E68" s="12"/>
      <c r="F68" s="12">
        <f>SUM(D68:E68)</f>
        <v>3558</v>
      </c>
      <c r="G68" s="12"/>
      <c r="H68" s="12">
        <f>SUM(F68:G68)</f>
        <v>3558</v>
      </c>
      <c r="I68" s="12"/>
      <c r="J68" s="12">
        <f>SUM(H68:I68)</f>
        <v>3558</v>
      </c>
      <c r="K68" s="12"/>
      <c r="L68" s="12">
        <f>SUM(J68:K68)</f>
        <v>3558</v>
      </c>
      <c r="M68" s="12"/>
      <c r="N68" s="12">
        <f>SUM(L68:M68)</f>
        <v>3558</v>
      </c>
      <c r="O68" s="12"/>
      <c r="P68" s="12">
        <f>SUM(N68:O68)</f>
        <v>3558</v>
      </c>
      <c r="Q68" s="12"/>
      <c r="R68" s="12">
        <f>SUM(P68:Q68)</f>
        <v>3558</v>
      </c>
      <c r="S68" s="12"/>
      <c r="T68" s="12">
        <f>SUM(R68:S68)</f>
        <v>3558</v>
      </c>
    </row>
    <row r="69" spans="1:20" s="62" customFormat="1" ht="30" customHeight="1" hidden="1" outlineLevel="1">
      <c r="A69" s="9"/>
      <c r="B69" s="1" t="s">
        <v>137</v>
      </c>
      <c r="C69" s="2" t="s">
        <v>64</v>
      </c>
      <c r="D69" s="12">
        <v>578</v>
      </c>
      <c r="E69" s="12"/>
      <c r="F69" s="12">
        <f>SUM(D69:E69)</f>
        <v>578</v>
      </c>
      <c r="G69" s="12">
        <v>-2E-05</v>
      </c>
      <c r="H69" s="12">
        <f>SUM(F69:G69)</f>
        <v>577.99998</v>
      </c>
      <c r="I69" s="12"/>
      <c r="J69" s="12">
        <f>SUM(H69:I69)</f>
        <v>577.99998</v>
      </c>
      <c r="K69" s="12"/>
      <c r="L69" s="12">
        <f>SUM(J69:K69)</f>
        <v>577.99998</v>
      </c>
      <c r="M69" s="12"/>
      <c r="N69" s="12">
        <f>SUM(L69:M69)</f>
        <v>577.99998</v>
      </c>
      <c r="O69" s="12"/>
      <c r="P69" s="12">
        <f>SUM(N69:O69)</f>
        <v>577.99998</v>
      </c>
      <c r="Q69" s="12"/>
      <c r="R69" s="12">
        <f>SUM(P69:Q69)</f>
        <v>577.99998</v>
      </c>
      <c r="S69" s="12"/>
      <c r="T69" s="12">
        <f>SUM(R69:S69)</f>
        <v>577.99998</v>
      </c>
    </row>
    <row r="70" spans="1:20" s="62" customFormat="1" ht="17.25" customHeight="1" hidden="1" outlineLevel="1">
      <c r="A70" s="9"/>
      <c r="B70" s="1" t="s">
        <v>143</v>
      </c>
      <c r="C70" s="2" t="s">
        <v>144</v>
      </c>
      <c r="D70" s="12">
        <v>6</v>
      </c>
      <c r="E70" s="12"/>
      <c r="F70" s="12">
        <f>SUM(D70:E70)</f>
        <v>6</v>
      </c>
      <c r="G70" s="12"/>
      <c r="H70" s="12">
        <f>SUM(F70:G70)</f>
        <v>6</v>
      </c>
      <c r="I70" s="12"/>
      <c r="J70" s="12">
        <f>SUM(H70:I70)</f>
        <v>6</v>
      </c>
      <c r="K70" s="12"/>
      <c r="L70" s="12">
        <f>SUM(J70:K70)</f>
        <v>6</v>
      </c>
      <c r="M70" s="12"/>
      <c r="N70" s="12">
        <f>SUM(L70:M70)</f>
        <v>6</v>
      </c>
      <c r="O70" s="12"/>
      <c r="P70" s="12">
        <f>SUM(N70:O70)</f>
        <v>6</v>
      </c>
      <c r="Q70" s="12"/>
      <c r="R70" s="12">
        <f>SUM(P70:Q70)</f>
        <v>6</v>
      </c>
      <c r="S70" s="12"/>
      <c r="T70" s="12">
        <f>SUM(R70:S70)</f>
        <v>6</v>
      </c>
    </row>
    <row r="71" spans="1:20" s="62" customFormat="1" ht="28.5" customHeight="1" hidden="1" outlineLevel="1">
      <c r="A71" s="9" t="s">
        <v>235</v>
      </c>
      <c r="B71" s="33"/>
      <c r="C71" s="10" t="s">
        <v>378</v>
      </c>
      <c r="D71" s="12">
        <f aca="true" t="shared" si="43" ref="D71:J71">SUM(D72:D73)</f>
        <v>5893.9</v>
      </c>
      <c r="E71" s="12">
        <f t="shared" si="43"/>
        <v>0</v>
      </c>
      <c r="F71" s="12">
        <f t="shared" si="43"/>
        <v>5893.9</v>
      </c>
      <c r="G71" s="12">
        <f t="shared" si="43"/>
        <v>0</v>
      </c>
      <c r="H71" s="12">
        <f t="shared" si="43"/>
        <v>5893.9</v>
      </c>
      <c r="I71" s="12">
        <f t="shared" si="43"/>
        <v>0</v>
      </c>
      <c r="J71" s="12">
        <f t="shared" si="43"/>
        <v>5893.9</v>
      </c>
      <c r="K71" s="12">
        <f aca="true" t="shared" si="44" ref="K71:P71">SUM(K72:K73)</f>
        <v>0</v>
      </c>
      <c r="L71" s="12">
        <f t="shared" si="44"/>
        <v>5893.9</v>
      </c>
      <c r="M71" s="12">
        <f t="shared" si="44"/>
        <v>0</v>
      </c>
      <c r="N71" s="12">
        <f t="shared" si="44"/>
        <v>5893.9</v>
      </c>
      <c r="O71" s="12">
        <f t="shared" si="44"/>
        <v>0</v>
      </c>
      <c r="P71" s="12">
        <f t="shared" si="44"/>
        <v>5893.9</v>
      </c>
      <c r="Q71" s="12">
        <f>SUM(Q72:Q73)</f>
        <v>0</v>
      </c>
      <c r="R71" s="12">
        <f>SUM(R72:R73)</f>
        <v>5893.9</v>
      </c>
      <c r="S71" s="12">
        <f>SUM(S72:S73)</f>
        <v>0</v>
      </c>
      <c r="T71" s="12">
        <f>SUM(T72:T73)</f>
        <v>5893.9</v>
      </c>
    </row>
    <row r="72" spans="1:20" s="62" customFormat="1" ht="54" customHeight="1" hidden="1" outlineLevel="1">
      <c r="A72" s="9"/>
      <c r="B72" s="1" t="s">
        <v>61</v>
      </c>
      <c r="C72" s="2" t="s">
        <v>182</v>
      </c>
      <c r="D72" s="12">
        <v>5893</v>
      </c>
      <c r="E72" s="12"/>
      <c r="F72" s="12">
        <f>SUM(D72:E72)</f>
        <v>5893</v>
      </c>
      <c r="G72" s="12"/>
      <c r="H72" s="12">
        <f>SUM(F72:G72)</f>
        <v>5893</v>
      </c>
      <c r="I72" s="12"/>
      <c r="J72" s="12">
        <f>SUM(H72:I72)</f>
        <v>5893</v>
      </c>
      <c r="K72" s="12"/>
      <c r="L72" s="12">
        <f>SUM(J72:K72)</f>
        <v>5893</v>
      </c>
      <c r="M72" s="12"/>
      <c r="N72" s="12">
        <f>SUM(L72:M72)</f>
        <v>5893</v>
      </c>
      <c r="O72" s="12"/>
      <c r="P72" s="12">
        <f>SUM(N72:O72)</f>
        <v>5893</v>
      </c>
      <c r="Q72" s="12"/>
      <c r="R72" s="12">
        <f>SUM(P72:Q72)</f>
        <v>5893</v>
      </c>
      <c r="S72" s="12"/>
      <c r="T72" s="12">
        <f>SUM(R72:S72)</f>
        <v>5893</v>
      </c>
    </row>
    <row r="73" spans="1:20" s="62" customFormat="1" ht="30" customHeight="1" hidden="1" outlineLevel="1">
      <c r="A73" s="9"/>
      <c r="B73" s="1" t="s">
        <v>137</v>
      </c>
      <c r="C73" s="2" t="s">
        <v>64</v>
      </c>
      <c r="D73" s="12">
        <v>0.9</v>
      </c>
      <c r="E73" s="12"/>
      <c r="F73" s="12">
        <f>SUM(D73:E73)</f>
        <v>0.9</v>
      </c>
      <c r="G73" s="12"/>
      <c r="H73" s="12">
        <f>SUM(F73:G73)</f>
        <v>0.9</v>
      </c>
      <c r="I73" s="12"/>
      <c r="J73" s="12">
        <f>SUM(H73:I73)</f>
        <v>0.9</v>
      </c>
      <c r="K73" s="12"/>
      <c r="L73" s="12">
        <f>SUM(J73:K73)</f>
        <v>0.9</v>
      </c>
      <c r="M73" s="12"/>
      <c r="N73" s="12">
        <f>SUM(L73:M73)</f>
        <v>0.9</v>
      </c>
      <c r="O73" s="12"/>
      <c r="P73" s="12">
        <f>SUM(N73:O73)</f>
        <v>0.9</v>
      </c>
      <c r="Q73" s="12"/>
      <c r="R73" s="12">
        <f>SUM(P73:Q73)</f>
        <v>0.9</v>
      </c>
      <c r="S73" s="12"/>
      <c r="T73" s="12">
        <f>SUM(R73:S73)</f>
        <v>0.9</v>
      </c>
    </row>
    <row r="74" spans="1:20" s="24" customFormat="1" ht="30" customHeight="1" hidden="1" outlineLevel="1">
      <c r="A74" s="9" t="s">
        <v>236</v>
      </c>
      <c r="B74" s="1"/>
      <c r="C74" s="2" t="s">
        <v>99</v>
      </c>
      <c r="D74" s="12">
        <f>D75+D79+D81</f>
        <v>2529</v>
      </c>
      <c r="E74" s="12">
        <f>E75+E79+E81</f>
        <v>0</v>
      </c>
      <c r="F74" s="12">
        <f aca="true" t="shared" si="45" ref="F74:L74">F75+F79+F81+F77</f>
        <v>2529</v>
      </c>
      <c r="G74" s="12">
        <f t="shared" si="45"/>
        <v>1818.00654</v>
      </c>
      <c r="H74" s="12">
        <f t="shared" si="45"/>
        <v>4347.00654</v>
      </c>
      <c r="I74" s="12">
        <f t="shared" si="45"/>
        <v>0</v>
      </c>
      <c r="J74" s="12">
        <f t="shared" si="45"/>
        <v>4347.00654</v>
      </c>
      <c r="K74" s="12">
        <f t="shared" si="45"/>
        <v>0</v>
      </c>
      <c r="L74" s="12">
        <f t="shared" si="45"/>
        <v>4347.00654</v>
      </c>
      <c r="M74" s="12">
        <f aca="true" t="shared" si="46" ref="M74:R74">M75+M79+M81+M77</f>
        <v>0</v>
      </c>
      <c r="N74" s="12">
        <f t="shared" si="46"/>
        <v>4347.00654</v>
      </c>
      <c r="O74" s="12">
        <f t="shared" si="46"/>
        <v>0</v>
      </c>
      <c r="P74" s="12">
        <f t="shared" si="46"/>
        <v>4347.00654</v>
      </c>
      <c r="Q74" s="12">
        <f t="shared" si="46"/>
        <v>0</v>
      </c>
      <c r="R74" s="12">
        <f t="shared" si="46"/>
        <v>4347.00654</v>
      </c>
      <c r="S74" s="12">
        <f>S75+S79+S81+S77</f>
        <v>0</v>
      </c>
      <c r="T74" s="12">
        <f>T75+T79+T81+T77</f>
        <v>4347.00654</v>
      </c>
    </row>
    <row r="75" spans="1:20" s="62" customFormat="1" ht="41.25" customHeight="1" hidden="1" outlineLevel="1">
      <c r="A75" s="9" t="s">
        <v>237</v>
      </c>
      <c r="B75" s="1"/>
      <c r="C75" s="2" t="s">
        <v>571</v>
      </c>
      <c r="D75" s="12">
        <f aca="true" t="shared" si="47" ref="D75:T75">D76</f>
        <v>56</v>
      </c>
      <c r="E75" s="12">
        <f t="shared" si="47"/>
        <v>0</v>
      </c>
      <c r="F75" s="12">
        <f t="shared" si="47"/>
        <v>56</v>
      </c>
      <c r="G75" s="12">
        <f t="shared" si="47"/>
        <v>0</v>
      </c>
      <c r="H75" s="12">
        <f t="shared" si="47"/>
        <v>56</v>
      </c>
      <c r="I75" s="12">
        <f t="shared" si="47"/>
        <v>0</v>
      </c>
      <c r="J75" s="12">
        <f t="shared" si="47"/>
        <v>56</v>
      </c>
      <c r="K75" s="12">
        <f t="shared" si="47"/>
        <v>0</v>
      </c>
      <c r="L75" s="12">
        <f t="shared" si="47"/>
        <v>56</v>
      </c>
      <c r="M75" s="12">
        <f t="shared" si="47"/>
        <v>0</v>
      </c>
      <c r="N75" s="12">
        <f t="shared" si="47"/>
        <v>56</v>
      </c>
      <c r="O75" s="12">
        <f t="shared" si="47"/>
        <v>0</v>
      </c>
      <c r="P75" s="12">
        <f t="shared" si="47"/>
        <v>56</v>
      </c>
      <c r="Q75" s="12">
        <f t="shared" si="47"/>
        <v>0</v>
      </c>
      <c r="R75" s="12">
        <f t="shared" si="47"/>
        <v>56</v>
      </c>
      <c r="S75" s="12">
        <f t="shared" si="47"/>
        <v>0</v>
      </c>
      <c r="T75" s="12">
        <f t="shared" si="47"/>
        <v>56</v>
      </c>
    </row>
    <row r="76" spans="1:20" s="62" customFormat="1" ht="29.25" customHeight="1" hidden="1" outlineLevel="1">
      <c r="A76" s="9"/>
      <c r="B76" s="1" t="s">
        <v>135</v>
      </c>
      <c r="C76" s="2" t="s">
        <v>136</v>
      </c>
      <c r="D76" s="12">
        <v>56</v>
      </c>
      <c r="E76" s="12"/>
      <c r="F76" s="12">
        <f>SUM(D76:E76)</f>
        <v>56</v>
      </c>
      <c r="G76" s="12"/>
      <c r="H76" s="12">
        <f>SUM(F76:G76)</f>
        <v>56</v>
      </c>
      <c r="I76" s="12"/>
      <c r="J76" s="12">
        <f>SUM(H76:I76)</f>
        <v>56</v>
      </c>
      <c r="K76" s="12"/>
      <c r="L76" s="12">
        <f>SUM(J76:K76)</f>
        <v>56</v>
      </c>
      <c r="M76" s="12"/>
      <c r="N76" s="12">
        <f>SUM(L76:M76)</f>
        <v>56</v>
      </c>
      <c r="O76" s="12"/>
      <c r="P76" s="12">
        <f>SUM(N76:O76)</f>
        <v>56</v>
      </c>
      <c r="Q76" s="12"/>
      <c r="R76" s="12">
        <f>SUM(P76:Q76)</f>
        <v>56</v>
      </c>
      <c r="S76" s="12"/>
      <c r="T76" s="12">
        <f>SUM(R76:S76)</f>
        <v>56</v>
      </c>
    </row>
    <row r="77" spans="1:20" s="40" customFormat="1" ht="29.25" customHeight="1" hidden="1" outlineLevel="1">
      <c r="A77" s="9" t="s">
        <v>580</v>
      </c>
      <c r="B77" s="1"/>
      <c r="C77" s="2" t="s">
        <v>581</v>
      </c>
      <c r="D77" s="12"/>
      <c r="E77" s="12"/>
      <c r="F77" s="12">
        <f aca="true" t="shared" si="48" ref="F77:T77">F78</f>
        <v>0</v>
      </c>
      <c r="G77" s="12">
        <f t="shared" si="48"/>
        <v>1818.00654</v>
      </c>
      <c r="H77" s="12">
        <f t="shared" si="48"/>
        <v>1818.00654</v>
      </c>
      <c r="I77" s="12">
        <f t="shared" si="48"/>
        <v>0</v>
      </c>
      <c r="J77" s="12">
        <f t="shared" si="48"/>
        <v>1818.00654</v>
      </c>
      <c r="K77" s="12">
        <f t="shared" si="48"/>
        <v>0</v>
      </c>
      <c r="L77" s="12">
        <f t="shared" si="48"/>
        <v>1818.00654</v>
      </c>
      <c r="M77" s="12">
        <f t="shared" si="48"/>
        <v>0</v>
      </c>
      <c r="N77" s="12">
        <f t="shared" si="48"/>
        <v>1818.00654</v>
      </c>
      <c r="O77" s="12">
        <f t="shared" si="48"/>
        <v>0</v>
      </c>
      <c r="P77" s="12">
        <f t="shared" si="48"/>
        <v>1818.00654</v>
      </c>
      <c r="Q77" s="12">
        <f t="shared" si="48"/>
        <v>0</v>
      </c>
      <c r="R77" s="12">
        <f t="shared" si="48"/>
        <v>1818.00654</v>
      </c>
      <c r="S77" s="12">
        <f t="shared" si="48"/>
        <v>0</v>
      </c>
      <c r="T77" s="12">
        <f t="shared" si="48"/>
        <v>1818.00654</v>
      </c>
    </row>
    <row r="78" spans="1:20" s="40" customFormat="1" ht="29.25" customHeight="1" hidden="1" outlineLevel="1">
      <c r="A78" s="9"/>
      <c r="B78" s="1" t="s">
        <v>137</v>
      </c>
      <c r="C78" s="2" t="s">
        <v>64</v>
      </c>
      <c r="D78" s="12"/>
      <c r="E78" s="12"/>
      <c r="F78" s="12">
        <v>0</v>
      </c>
      <c r="G78" s="12">
        <v>1818.00654</v>
      </c>
      <c r="H78" s="12">
        <f>SUM(F78:G78)</f>
        <v>1818.00654</v>
      </c>
      <c r="I78" s="12"/>
      <c r="J78" s="12">
        <f>SUM(H78:I78)</f>
        <v>1818.00654</v>
      </c>
      <c r="K78" s="12"/>
      <c r="L78" s="12">
        <f>SUM(J78:K78)</f>
        <v>1818.00654</v>
      </c>
      <c r="M78" s="12"/>
      <c r="N78" s="12">
        <f>SUM(L78:M78)</f>
        <v>1818.00654</v>
      </c>
      <c r="O78" s="12"/>
      <c r="P78" s="12">
        <f>SUM(N78:O78)</f>
        <v>1818.00654</v>
      </c>
      <c r="Q78" s="12"/>
      <c r="R78" s="12">
        <f>SUM(P78:Q78)</f>
        <v>1818.00654</v>
      </c>
      <c r="S78" s="12"/>
      <c r="T78" s="12">
        <f>SUM(R78:S78)</f>
        <v>1818.00654</v>
      </c>
    </row>
    <row r="79" spans="1:20" s="62" customFormat="1" ht="29.25" customHeight="1" hidden="1" outlineLevel="1">
      <c r="A79" s="9" t="s">
        <v>238</v>
      </c>
      <c r="B79" s="33"/>
      <c r="C79" s="2" t="s">
        <v>60</v>
      </c>
      <c r="D79" s="12">
        <f aca="true" t="shared" si="49" ref="D79:T79">D80</f>
        <v>2289</v>
      </c>
      <c r="E79" s="12">
        <f t="shared" si="49"/>
        <v>0</v>
      </c>
      <c r="F79" s="12">
        <f t="shared" si="49"/>
        <v>2289</v>
      </c>
      <c r="G79" s="12">
        <f t="shared" si="49"/>
        <v>0</v>
      </c>
      <c r="H79" s="12">
        <f t="shared" si="49"/>
        <v>2289</v>
      </c>
      <c r="I79" s="12">
        <f t="shared" si="49"/>
        <v>0</v>
      </c>
      <c r="J79" s="12">
        <f t="shared" si="49"/>
        <v>2289</v>
      </c>
      <c r="K79" s="12">
        <f t="shared" si="49"/>
        <v>0</v>
      </c>
      <c r="L79" s="12">
        <f t="shared" si="49"/>
        <v>2289</v>
      </c>
      <c r="M79" s="12">
        <f t="shared" si="49"/>
        <v>0</v>
      </c>
      <c r="N79" s="12">
        <f t="shared" si="49"/>
        <v>2289</v>
      </c>
      <c r="O79" s="12">
        <f t="shared" si="49"/>
        <v>0</v>
      </c>
      <c r="P79" s="12">
        <f t="shared" si="49"/>
        <v>2289</v>
      </c>
      <c r="Q79" s="12">
        <f t="shared" si="49"/>
        <v>0</v>
      </c>
      <c r="R79" s="12">
        <f t="shared" si="49"/>
        <v>2289</v>
      </c>
      <c r="S79" s="12">
        <f t="shared" si="49"/>
        <v>0</v>
      </c>
      <c r="T79" s="12">
        <f t="shared" si="49"/>
        <v>2289</v>
      </c>
    </row>
    <row r="80" spans="1:20" s="62" customFormat="1" ht="29.25" customHeight="1" hidden="1" outlineLevel="1">
      <c r="A80" s="9"/>
      <c r="B80" s="1" t="s">
        <v>135</v>
      </c>
      <c r="C80" s="2" t="s">
        <v>136</v>
      </c>
      <c r="D80" s="12">
        <f>1892+397</f>
        <v>2289</v>
      </c>
      <c r="E80" s="12"/>
      <c r="F80" s="12">
        <f>SUM(D80:E80)</f>
        <v>2289</v>
      </c>
      <c r="G80" s="12"/>
      <c r="H80" s="12">
        <f>SUM(F80:G80)</f>
        <v>2289</v>
      </c>
      <c r="I80" s="12"/>
      <c r="J80" s="12">
        <f>SUM(H80:I80)</f>
        <v>2289</v>
      </c>
      <c r="K80" s="12"/>
      <c r="L80" s="12">
        <f>SUM(J80:K80)</f>
        <v>2289</v>
      </c>
      <c r="M80" s="12"/>
      <c r="N80" s="12">
        <f>SUM(L80:M80)</f>
        <v>2289</v>
      </c>
      <c r="O80" s="12"/>
      <c r="P80" s="12">
        <f>SUM(N80:O80)</f>
        <v>2289</v>
      </c>
      <c r="Q80" s="12"/>
      <c r="R80" s="12">
        <f>SUM(P80:Q80)</f>
        <v>2289</v>
      </c>
      <c r="S80" s="12"/>
      <c r="T80" s="12">
        <f>SUM(R80:S80)</f>
        <v>2289</v>
      </c>
    </row>
    <row r="81" spans="1:20" s="62" customFormat="1" ht="16.5" customHeight="1" hidden="1" outlineLevel="1">
      <c r="A81" s="9" t="s">
        <v>239</v>
      </c>
      <c r="B81" s="1"/>
      <c r="C81" s="2" t="s">
        <v>100</v>
      </c>
      <c r="D81" s="12">
        <f aca="true" t="shared" si="50" ref="D81:T81">D82</f>
        <v>184</v>
      </c>
      <c r="E81" s="12">
        <f t="shared" si="50"/>
        <v>0</v>
      </c>
      <c r="F81" s="12">
        <f t="shared" si="50"/>
        <v>184</v>
      </c>
      <c r="G81" s="12">
        <f t="shared" si="50"/>
        <v>0</v>
      </c>
      <c r="H81" s="12">
        <f t="shared" si="50"/>
        <v>184</v>
      </c>
      <c r="I81" s="12">
        <f t="shared" si="50"/>
        <v>0</v>
      </c>
      <c r="J81" s="12">
        <f t="shared" si="50"/>
        <v>184</v>
      </c>
      <c r="K81" s="12">
        <f t="shared" si="50"/>
        <v>0</v>
      </c>
      <c r="L81" s="12">
        <f t="shared" si="50"/>
        <v>184</v>
      </c>
      <c r="M81" s="12">
        <f t="shared" si="50"/>
        <v>0</v>
      </c>
      <c r="N81" s="12">
        <f t="shared" si="50"/>
        <v>184</v>
      </c>
      <c r="O81" s="12">
        <f t="shared" si="50"/>
        <v>0</v>
      </c>
      <c r="P81" s="12">
        <f t="shared" si="50"/>
        <v>184</v>
      </c>
      <c r="Q81" s="12">
        <f t="shared" si="50"/>
        <v>0</v>
      </c>
      <c r="R81" s="12">
        <f t="shared" si="50"/>
        <v>184</v>
      </c>
      <c r="S81" s="12">
        <f t="shared" si="50"/>
        <v>0</v>
      </c>
      <c r="T81" s="12">
        <f t="shared" si="50"/>
        <v>184</v>
      </c>
    </row>
    <row r="82" spans="1:20" s="62" customFormat="1" ht="30" customHeight="1" hidden="1" outlineLevel="1">
      <c r="A82" s="9"/>
      <c r="B82" s="1" t="s">
        <v>135</v>
      </c>
      <c r="C82" s="2" t="s">
        <v>136</v>
      </c>
      <c r="D82" s="12">
        <v>184</v>
      </c>
      <c r="E82" s="12"/>
      <c r="F82" s="12">
        <f>SUM(D82:E82)</f>
        <v>184</v>
      </c>
      <c r="G82" s="12"/>
      <c r="H82" s="12">
        <f>SUM(F82:G82)</f>
        <v>184</v>
      </c>
      <c r="I82" s="12"/>
      <c r="J82" s="12">
        <f>SUM(H82:I82)</f>
        <v>184</v>
      </c>
      <c r="K82" s="12"/>
      <c r="L82" s="12">
        <f>SUM(J82:K82)</f>
        <v>184</v>
      </c>
      <c r="M82" s="12"/>
      <c r="N82" s="12">
        <f>SUM(L82:M82)</f>
        <v>184</v>
      </c>
      <c r="O82" s="12"/>
      <c r="P82" s="12">
        <f>SUM(N82:O82)</f>
        <v>184</v>
      </c>
      <c r="Q82" s="12"/>
      <c r="R82" s="12">
        <f>SUM(P82:Q82)</f>
        <v>184</v>
      </c>
      <c r="S82" s="12"/>
      <c r="T82" s="12">
        <f>SUM(R82:S82)</f>
        <v>184</v>
      </c>
    </row>
    <row r="83" spans="1:20" s="23" customFormat="1" ht="30" customHeight="1" hidden="1" outlineLevel="1">
      <c r="A83" s="9" t="s">
        <v>240</v>
      </c>
      <c r="B83" s="1"/>
      <c r="C83" s="2" t="s">
        <v>185</v>
      </c>
      <c r="D83" s="12">
        <f aca="true" t="shared" si="51" ref="D83:T83">D84</f>
        <v>10376.312319999999</v>
      </c>
      <c r="E83" s="12">
        <f t="shared" si="51"/>
        <v>0</v>
      </c>
      <c r="F83" s="12">
        <f t="shared" si="51"/>
        <v>10376.312319999999</v>
      </c>
      <c r="G83" s="12">
        <f t="shared" si="51"/>
        <v>2E-05</v>
      </c>
      <c r="H83" s="12">
        <f t="shared" si="51"/>
        <v>10376.312339999999</v>
      </c>
      <c r="I83" s="12">
        <f t="shared" si="51"/>
        <v>0</v>
      </c>
      <c r="J83" s="12">
        <f t="shared" si="51"/>
        <v>10376.312339999999</v>
      </c>
      <c r="K83" s="12">
        <f t="shared" si="51"/>
        <v>0</v>
      </c>
      <c r="L83" s="12">
        <f t="shared" si="51"/>
        <v>10376.312339999999</v>
      </c>
      <c r="M83" s="12">
        <f t="shared" si="51"/>
        <v>0</v>
      </c>
      <c r="N83" s="12">
        <f t="shared" si="51"/>
        <v>10376.312339999999</v>
      </c>
      <c r="O83" s="12">
        <f t="shared" si="51"/>
        <v>0</v>
      </c>
      <c r="P83" s="12">
        <f t="shared" si="51"/>
        <v>10376.312339999999</v>
      </c>
      <c r="Q83" s="12">
        <f t="shared" si="51"/>
        <v>0</v>
      </c>
      <c r="R83" s="12">
        <f t="shared" si="51"/>
        <v>10376.312339999999</v>
      </c>
      <c r="S83" s="12">
        <f t="shared" si="51"/>
        <v>0</v>
      </c>
      <c r="T83" s="12">
        <f t="shared" si="51"/>
        <v>10376.312339999999</v>
      </c>
    </row>
    <row r="84" spans="1:20" s="23" customFormat="1" ht="30" customHeight="1" hidden="1" outlineLevel="1">
      <c r="A84" s="9" t="s">
        <v>369</v>
      </c>
      <c r="B84" s="1"/>
      <c r="C84" s="2" t="s">
        <v>458</v>
      </c>
      <c r="D84" s="12">
        <f aca="true" t="shared" si="52" ref="D84:J84">D95+D85+D90</f>
        <v>10376.312319999999</v>
      </c>
      <c r="E84" s="12">
        <f t="shared" si="52"/>
        <v>0</v>
      </c>
      <c r="F84" s="12">
        <f t="shared" si="52"/>
        <v>10376.312319999999</v>
      </c>
      <c r="G84" s="12">
        <f t="shared" si="52"/>
        <v>2E-05</v>
      </c>
      <c r="H84" s="12">
        <f t="shared" si="52"/>
        <v>10376.312339999999</v>
      </c>
      <c r="I84" s="12">
        <f t="shared" si="52"/>
        <v>0</v>
      </c>
      <c r="J84" s="12">
        <f t="shared" si="52"/>
        <v>10376.312339999999</v>
      </c>
      <c r="K84" s="12">
        <f aca="true" t="shared" si="53" ref="K84:P84">K95+K85+K90</f>
        <v>0</v>
      </c>
      <c r="L84" s="12">
        <f t="shared" si="53"/>
        <v>10376.312339999999</v>
      </c>
      <c r="M84" s="12">
        <f t="shared" si="53"/>
        <v>0</v>
      </c>
      <c r="N84" s="12">
        <f t="shared" si="53"/>
        <v>10376.312339999999</v>
      </c>
      <c r="O84" s="12">
        <f t="shared" si="53"/>
        <v>0</v>
      </c>
      <c r="P84" s="12">
        <f t="shared" si="53"/>
        <v>10376.312339999999</v>
      </c>
      <c r="Q84" s="12">
        <f>Q95+Q85+Q90</f>
        <v>0</v>
      </c>
      <c r="R84" s="12">
        <f>R95+R85+R90</f>
        <v>10376.312339999999</v>
      </c>
      <c r="S84" s="12">
        <f>S95+S85+S90</f>
        <v>0</v>
      </c>
      <c r="T84" s="12">
        <f>T95+T85+T90</f>
        <v>10376.312339999999</v>
      </c>
    </row>
    <row r="85" spans="1:20" s="23" customFormat="1" ht="42" customHeight="1" hidden="1" outlineLevel="1">
      <c r="A85" s="9" t="s">
        <v>370</v>
      </c>
      <c r="B85" s="1"/>
      <c r="C85" s="2" t="s">
        <v>169</v>
      </c>
      <c r="D85" s="12">
        <f aca="true" t="shared" si="54" ref="D85:T85">D86</f>
        <v>9287.1364</v>
      </c>
      <c r="E85" s="12">
        <f t="shared" si="54"/>
        <v>0</v>
      </c>
      <c r="F85" s="12">
        <f t="shared" si="54"/>
        <v>9287.1364</v>
      </c>
      <c r="G85" s="12">
        <f t="shared" si="54"/>
        <v>0</v>
      </c>
      <c r="H85" s="12">
        <f t="shared" si="54"/>
        <v>9287.1364</v>
      </c>
      <c r="I85" s="12">
        <f t="shared" si="54"/>
        <v>0</v>
      </c>
      <c r="J85" s="12">
        <f t="shared" si="54"/>
        <v>9287.1364</v>
      </c>
      <c r="K85" s="12">
        <f t="shared" si="54"/>
        <v>0</v>
      </c>
      <c r="L85" s="12">
        <f t="shared" si="54"/>
        <v>9287.1364</v>
      </c>
      <c r="M85" s="12">
        <f t="shared" si="54"/>
        <v>0</v>
      </c>
      <c r="N85" s="12">
        <f t="shared" si="54"/>
        <v>9287.1364</v>
      </c>
      <c r="O85" s="12">
        <f t="shared" si="54"/>
        <v>0</v>
      </c>
      <c r="P85" s="12">
        <f t="shared" si="54"/>
        <v>9287.1364</v>
      </c>
      <c r="Q85" s="12">
        <f t="shared" si="54"/>
        <v>0</v>
      </c>
      <c r="R85" s="12">
        <f t="shared" si="54"/>
        <v>9287.1364</v>
      </c>
      <c r="S85" s="12">
        <f t="shared" si="54"/>
        <v>0</v>
      </c>
      <c r="T85" s="12">
        <f t="shared" si="54"/>
        <v>9287.1364</v>
      </c>
    </row>
    <row r="86" spans="1:20" s="23" customFormat="1" ht="27.75" customHeight="1" hidden="1" outlineLevel="1">
      <c r="A86" s="9"/>
      <c r="B86" s="1" t="s">
        <v>135</v>
      </c>
      <c r="C86" s="2" t="s">
        <v>136</v>
      </c>
      <c r="D86" s="12">
        <f aca="true" t="shared" si="55" ref="D86:J86">SUM(D88:D89)</f>
        <v>9287.1364</v>
      </c>
      <c r="E86" s="12">
        <f t="shared" si="55"/>
        <v>0</v>
      </c>
      <c r="F86" s="12">
        <f t="shared" si="55"/>
        <v>9287.1364</v>
      </c>
      <c r="G86" s="12">
        <f t="shared" si="55"/>
        <v>0</v>
      </c>
      <c r="H86" s="12">
        <f t="shared" si="55"/>
        <v>9287.1364</v>
      </c>
      <c r="I86" s="12">
        <f t="shared" si="55"/>
        <v>0</v>
      </c>
      <c r="J86" s="12">
        <f t="shared" si="55"/>
        <v>9287.1364</v>
      </c>
      <c r="K86" s="12">
        <f aca="true" t="shared" si="56" ref="K86:P86">SUM(K88:K89)</f>
        <v>0</v>
      </c>
      <c r="L86" s="12">
        <f t="shared" si="56"/>
        <v>9287.1364</v>
      </c>
      <c r="M86" s="12">
        <f t="shared" si="56"/>
        <v>0</v>
      </c>
      <c r="N86" s="12">
        <f t="shared" si="56"/>
        <v>9287.1364</v>
      </c>
      <c r="O86" s="12">
        <f t="shared" si="56"/>
        <v>0</v>
      </c>
      <c r="P86" s="12">
        <f t="shared" si="56"/>
        <v>9287.1364</v>
      </c>
      <c r="Q86" s="12">
        <f>SUM(Q88:Q89)</f>
        <v>0</v>
      </c>
      <c r="R86" s="12">
        <f>SUM(R88:R89)</f>
        <v>9287.1364</v>
      </c>
      <c r="S86" s="12">
        <f>SUM(S88:S89)</f>
        <v>0</v>
      </c>
      <c r="T86" s="12">
        <f>SUM(T88:T89)</f>
        <v>9287.1364</v>
      </c>
    </row>
    <row r="87" spans="1:20" s="23" customFormat="1" ht="15.75" customHeight="1" hidden="1" outlineLevel="1">
      <c r="A87" s="9"/>
      <c r="B87" s="1"/>
      <c r="C87" s="2" t="s">
        <v>158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s="23" customFormat="1" ht="15.75" customHeight="1" hidden="1" outlineLevel="1">
      <c r="A88" s="9"/>
      <c r="B88" s="1"/>
      <c r="C88" s="2" t="s">
        <v>165</v>
      </c>
      <c r="D88" s="12">
        <v>2321.7841</v>
      </c>
      <c r="E88" s="12"/>
      <c r="F88" s="12">
        <f>SUM(D88:E88)</f>
        <v>2321.7841</v>
      </c>
      <c r="G88" s="12"/>
      <c r="H88" s="12">
        <f>SUM(F88:G88)</f>
        <v>2321.7841</v>
      </c>
      <c r="I88" s="12"/>
      <c r="J88" s="12">
        <f>SUM(H88:I88)</f>
        <v>2321.7841</v>
      </c>
      <c r="K88" s="12"/>
      <c r="L88" s="12">
        <f>SUM(J88:K88)</f>
        <v>2321.7841</v>
      </c>
      <c r="M88" s="12"/>
      <c r="N88" s="12">
        <f>SUM(L88:M88)</f>
        <v>2321.7841</v>
      </c>
      <c r="O88" s="12"/>
      <c r="P88" s="12">
        <f>SUM(N88:O88)</f>
        <v>2321.7841</v>
      </c>
      <c r="Q88" s="12"/>
      <c r="R88" s="12">
        <f>SUM(P88:Q88)</f>
        <v>2321.7841</v>
      </c>
      <c r="S88" s="12"/>
      <c r="T88" s="12">
        <f>SUM(R88:S88)</f>
        <v>2321.7841</v>
      </c>
    </row>
    <row r="89" spans="1:20" s="23" customFormat="1" ht="15.75" customHeight="1" hidden="1" outlineLevel="1">
      <c r="A89" s="9"/>
      <c r="B89" s="1"/>
      <c r="C89" s="2" t="s">
        <v>164</v>
      </c>
      <c r="D89" s="12">
        <v>6965.3523</v>
      </c>
      <c r="E89" s="12"/>
      <c r="F89" s="12">
        <f>SUM(D89:E89)</f>
        <v>6965.3523</v>
      </c>
      <c r="G89" s="12"/>
      <c r="H89" s="12">
        <f>SUM(F89:G89)</f>
        <v>6965.3523</v>
      </c>
      <c r="I89" s="12"/>
      <c r="J89" s="12">
        <f>SUM(H89:I89)</f>
        <v>6965.3523</v>
      </c>
      <c r="K89" s="12"/>
      <c r="L89" s="12">
        <f>SUM(J89:K89)</f>
        <v>6965.3523</v>
      </c>
      <c r="M89" s="12"/>
      <c r="N89" s="12">
        <f>SUM(L89:M89)</f>
        <v>6965.3523</v>
      </c>
      <c r="O89" s="12"/>
      <c r="P89" s="12">
        <f>SUM(N89:O89)</f>
        <v>6965.3523</v>
      </c>
      <c r="Q89" s="12"/>
      <c r="R89" s="12">
        <f>SUM(P89:Q89)</f>
        <v>6965.3523</v>
      </c>
      <c r="S89" s="12"/>
      <c r="T89" s="12">
        <f>SUM(R89:S89)</f>
        <v>6965.3523</v>
      </c>
    </row>
    <row r="90" spans="1:20" s="23" customFormat="1" ht="28.5" customHeight="1" hidden="1" outlineLevel="1" collapsed="1">
      <c r="A90" s="9" t="s">
        <v>493</v>
      </c>
      <c r="B90" s="1"/>
      <c r="C90" s="2" t="s">
        <v>494</v>
      </c>
      <c r="D90" s="12">
        <f aca="true" t="shared" si="57" ref="D90:T90">D91</f>
        <v>150</v>
      </c>
      <c r="E90" s="12">
        <f t="shared" si="57"/>
        <v>0</v>
      </c>
      <c r="F90" s="12">
        <f t="shared" si="57"/>
        <v>150</v>
      </c>
      <c r="G90" s="12">
        <f t="shared" si="57"/>
        <v>0</v>
      </c>
      <c r="H90" s="12">
        <f t="shared" si="57"/>
        <v>150</v>
      </c>
      <c r="I90" s="12">
        <f t="shared" si="57"/>
        <v>0</v>
      </c>
      <c r="J90" s="12">
        <f t="shared" si="57"/>
        <v>150</v>
      </c>
      <c r="K90" s="12">
        <f t="shared" si="57"/>
        <v>0</v>
      </c>
      <c r="L90" s="12">
        <f t="shared" si="57"/>
        <v>150</v>
      </c>
      <c r="M90" s="12">
        <f t="shared" si="57"/>
        <v>0</v>
      </c>
      <c r="N90" s="12">
        <f t="shared" si="57"/>
        <v>150</v>
      </c>
      <c r="O90" s="12">
        <f t="shared" si="57"/>
        <v>0</v>
      </c>
      <c r="P90" s="12">
        <f t="shared" si="57"/>
        <v>150</v>
      </c>
      <c r="Q90" s="12">
        <f t="shared" si="57"/>
        <v>0</v>
      </c>
      <c r="R90" s="12">
        <f t="shared" si="57"/>
        <v>150</v>
      </c>
      <c r="S90" s="12">
        <f t="shared" si="57"/>
        <v>0</v>
      </c>
      <c r="T90" s="12">
        <f t="shared" si="57"/>
        <v>150</v>
      </c>
    </row>
    <row r="91" spans="1:20" s="23" customFormat="1" ht="28.5" customHeight="1" hidden="1" outlineLevel="1">
      <c r="A91" s="9"/>
      <c r="B91" s="1" t="s">
        <v>135</v>
      </c>
      <c r="C91" s="2" t="s">
        <v>136</v>
      </c>
      <c r="D91" s="12">
        <f aca="true" t="shared" si="58" ref="D91:J91">SUM(D93:D94)</f>
        <v>150</v>
      </c>
      <c r="E91" s="12">
        <f t="shared" si="58"/>
        <v>0</v>
      </c>
      <c r="F91" s="12">
        <f t="shared" si="58"/>
        <v>150</v>
      </c>
      <c r="G91" s="12">
        <f t="shared" si="58"/>
        <v>0</v>
      </c>
      <c r="H91" s="12">
        <f t="shared" si="58"/>
        <v>150</v>
      </c>
      <c r="I91" s="12">
        <f t="shared" si="58"/>
        <v>0</v>
      </c>
      <c r="J91" s="12">
        <f t="shared" si="58"/>
        <v>150</v>
      </c>
      <c r="K91" s="12">
        <f aca="true" t="shared" si="59" ref="K91:P91">SUM(K93:K94)</f>
        <v>0</v>
      </c>
      <c r="L91" s="12">
        <f t="shared" si="59"/>
        <v>150</v>
      </c>
      <c r="M91" s="12">
        <f t="shared" si="59"/>
        <v>0</v>
      </c>
      <c r="N91" s="12">
        <f t="shared" si="59"/>
        <v>150</v>
      </c>
      <c r="O91" s="12">
        <f t="shared" si="59"/>
        <v>0</v>
      </c>
      <c r="P91" s="12">
        <f t="shared" si="59"/>
        <v>150</v>
      </c>
      <c r="Q91" s="12">
        <f>SUM(Q93:Q94)</f>
        <v>0</v>
      </c>
      <c r="R91" s="12">
        <f>SUM(R93:R94)</f>
        <v>150</v>
      </c>
      <c r="S91" s="12">
        <f>SUM(S93:S94)</f>
        <v>0</v>
      </c>
      <c r="T91" s="12">
        <f>SUM(T93:T94)</f>
        <v>150</v>
      </c>
    </row>
    <row r="92" spans="1:20" s="23" customFormat="1" ht="15.75" customHeight="1" hidden="1" outlineLevel="1">
      <c r="A92" s="9"/>
      <c r="B92" s="1"/>
      <c r="C92" s="2" t="s">
        <v>158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s="23" customFormat="1" ht="15.75" customHeight="1" hidden="1" outlineLevel="1">
      <c r="A93" s="9"/>
      <c r="B93" s="1"/>
      <c r="C93" s="2" t="s">
        <v>165</v>
      </c>
      <c r="D93" s="12">
        <v>150</v>
      </c>
      <c r="E93" s="12"/>
      <c r="F93" s="12">
        <f>SUM(D93:E93)</f>
        <v>150</v>
      </c>
      <c r="G93" s="12"/>
      <c r="H93" s="12">
        <f>SUM(F93:G93)</f>
        <v>150</v>
      </c>
      <c r="I93" s="12"/>
      <c r="J93" s="12">
        <f>SUM(H93:I93)</f>
        <v>150</v>
      </c>
      <c r="K93" s="12"/>
      <c r="L93" s="12">
        <f>SUM(J93:K93)</f>
        <v>150</v>
      </c>
      <c r="M93" s="12"/>
      <c r="N93" s="12">
        <f>SUM(L93:M93)</f>
        <v>150</v>
      </c>
      <c r="O93" s="12"/>
      <c r="P93" s="12">
        <f>SUM(N93:O93)</f>
        <v>150</v>
      </c>
      <c r="Q93" s="12"/>
      <c r="R93" s="12">
        <f>SUM(P93:Q93)</f>
        <v>150</v>
      </c>
      <c r="S93" s="12"/>
      <c r="T93" s="12">
        <f>SUM(R93:S93)</f>
        <v>150</v>
      </c>
    </row>
    <row r="94" spans="1:20" s="23" customFormat="1" ht="15.75" customHeight="1" hidden="1" outlineLevel="1">
      <c r="A94" s="9"/>
      <c r="B94" s="1"/>
      <c r="C94" s="2" t="s">
        <v>164</v>
      </c>
      <c r="D94" s="12"/>
      <c r="E94" s="12"/>
      <c r="F94" s="12">
        <f>SUM(D94:E94)</f>
        <v>0</v>
      </c>
      <c r="G94" s="12"/>
      <c r="H94" s="12">
        <f>SUM(F94:G94)</f>
        <v>0</v>
      </c>
      <c r="I94" s="12"/>
      <c r="J94" s="12">
        <f>SUM(H94:I94)</f>
        <v>0</v>
      </c>
      <c r="K94" s="12"/>
      <c r="L94" s="12">
        <f>SUM(J94:K94)</f>
        <v>0</v>
      </c>
      <c r="M94" s="12"/>
      <c r="N94" s="12">
        <f>SUM(L94:M94)</f>
        <v>0</v>
      </c>
      <c r="O94" s="12"/>
      <c r="P94" s="12">
        <f>SUM(N94:O94)</f>
        <v>0</v>
      </c>
      <c r="Q94" s="12"/>
      <c r="R94" s="12">
        <f>SUM(P94:Q94)</f>
        <v>0</v>
      </c>
      <c r="S94" s="12"/>
      <c r="T94" s="12">
        <f>SUM(R94:S94)</f>
        <v>0</v>
      </c>
    </row>
    <row r="95" spans="1:20" s="22" customFormat="1" ht="41.25" customHeight="1" hidden="1" outlineLevel="1">
      <c r="A95" s="9" t="s">
        <v>387</v>
      </c>
      <c r="B95" s="1"/>
      <c r="C95" s="2" t="s">
        <v>388</v>
      </c>
      <c r="D95" s="12">
        <f aca="true" t="shared" si="60" ref="D95:T95">D96</f>
        <v>939.17592</v>
      </c>
      <c r="E95" s="12">
        <f t="shared" si="60"/>
        <v>0</v>
      </c>
      <c r="F95" s="12">
        <f t="shared" si="60"/>
        <v>939.17592</v>
      </c>
      <c r="G95" s="12">
        <f t="shared" si="60"/>
        <v>2E-05</v>
      </c>
      <c r="H95" s="12">
        <f t="shared" si="60"/>
        <v>939.17594</v>
      </c>
      <c r="I95" s="12">
        <f t="shared" si="60"/>
        <v>0</v>
      </c>
      <c r="J95" s="12">
        <f t="shared" si="60"/>
        <v>939.17594</v>
      </c>
      <c r="K95" s="12">
        <f t="shared" si="60"/>
        <v>0</v>
      </c>
      <c r="L95" s="12">
        <f t="shared" si="60"/>
        <v>939.17594</v>
      </c>
      <c r="M95" s="12">
        <f t="shared" si="60"/>
        <v>0</v>
      </c>
      <c r="N95" s="12">
        <f t="shared" si="60"/>
        <v>939.17594</v>
      </c>
      <c r="O95" s="12">
        <f t="shared" si="60"/>
        <v>0</v>
      </c>
      <c r="P95" s="12">
        <f t="shared" si="60"/>
        <v>939.17594</v>
      </c>
      <c r="Q95" s="12">
        <f t="shared" si="60"/>
        <v>0</v>
      </c>
      <c r="R95" s="12">
        <f t="shared" si="60"/>
        <v>939.17594</v>
      </c>
      <c r="S95" s="12">
        <f t="shared" si="60"/>
        <v>0</v>
      </c>
      <c r="T95" s="12">
        <f t="shared" si="60"/>
        <v>939.17594</v>
      </c>
    </row>
    <row r="96" spans="1:20" s="22" customFormat="1" ht="29.25" customHeight="1" hidden="1" outlineLevel="1">
      <c r="A96" s="9"/>
      <c r="B96" s="1" t="s">
        <v>135</v>
      </c>
      <c r="C96" s="2" t="s">
        <v>136</v>
      </c>
      <c r="D96" s="12">
        <f aca="true" t="shared" si="61" ref="D96:J96">SUM(D98:D99)</f>
        <v>939.17592</v>
      </c>
      <c r="E96" s="12">
        <f t="shared" si="61"/>
        <v>0</v>
      </c>
      <c r="F96" s="12">
        <f t="shared" si="61"/>
        <v>939.17592</v>
      </c>
      <c r="G96" s="12">
        <f t="shared" si="61"/>
        <v>2E-05</v>
      </c>
      <c r="H96" s="12">
        <f t="shared" si="61"/>
        <v>939.17594</v>
      </c>
      <c r="I96" s="12">
        <f t="shared" si="61"/>
        <v>0</v>
      </c>
      <c r="J96" s="12">
        <f t="shared" si="61"/>
        <v>939.17594</v>
      </c>
      <c r="K96" s="12">
        <f aca="true" t="shared" si="62" ref="K96:P96">SUM(K98:K99)</f>
        <v>0</v>
      </c>
      <c r="L96" s="12">
        <f t="shared" si="62"/>
        <v>939.17594</v>
      </c>
      <c r="M96" s="12">
        <f t="shared" si="62"/>
        <v>0</v>
      </c>
      <c r="N96" s="12">
        <f t="shared" si="62"/>
        <v>939.17594</v>
      </c>
      <c r="O96" s="12">
        <f t="shared" si="62"/>
        <v>0</v>
      </c>
      <c r="P96" s="12">
        <f t="shared" si="62"/>
        <v>939.17594</v>
      </c>
      <c r="Q96" s="12">
        <f>SUM(Q98:Q99)</f>
        <v>0</v>
      </c>
      <c r="R96" s="12">
        <f>SUM(R98:R99)</f>
        <v>939.17594</v>
      </c>
      <c r="S96" s="12">
        <f>SUM(S98:S99)</f>
        <v>0</v>
      </c>
      <c r="T96" s="12">
        <f>SUM(T98:T99)</f>
        <v>939.17594</v>
      </c>
    </row>
    <row r="97" spans="1:20" s="23" customFormat="1" ht="15.75" customHeight="1" hidden="1" outlineLevel="1">
      <c r="A97" s="9"/>
      <c r="B97" s="1"/>
      <c r="C97" s="2" t="s">
        <v>158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s="23" customFormat="1" ht="15.75" customHeight="1" hidden="1" outlineLevel="1">
      <c r="A98" s="9"/>
      <c r="B98" s="1"/>
      <c r="C98" s="2" t="s">
        <v>165</v>
      </c>
      <c r="D98" s="12">
        <v>939.17592</v>
      </c>
      <c r="E98" s="12"/>
      <c r="F98" s="12">
        <f>SUM(D98:E98)</f>
        <v>939.17592</v>
      </c>
      <c r="G98" s="12">
        <v>2E-05</v>
      </c>
      <c r="H98" s="12">
        <f>SUM(F98:G98)</f>
        <v>939.17594</v>
      </c>
      <c r="I98" s="12"/>
      <c r="J98" s="12">
        <f>SUM(H98:I98)</f>
        <v>939.17594</v>
      </c>
      <c r="K98" s="12"/>
      <c r="L98" s="12">
        <f>SUM(J98:K98)</f>
        <v>939.17594</v>
      </c>
      <c r="M98" s="12"/>
      <c r="N98" s="12">
        <f>SUM(L98:M98)</f>
        <v>939.17594</v>
      </c>
      <c r="O98" s="12"/>
      <c r="P98" s="12">
        <f>SUM(N98:O98)</f>
        <v>939.17594</v>
      </c>
      <c r="Q98" s="12"/>
      <c r="R98" s="12">
        <f>SUM(P98:Q98)</f>
        <v>939.17594</v>
      </c>
      <c r="S98" s="12"/>
      <c r="T98" s="12">
        <f>SUM(R98:S98)</f>
        <v>939.17594</v>
      </c>
    </row>
    <row r="99" spans="1:20" s="23" customFormat="1" ht="15.75" customHeight="1" hidden="1" outlineLevel="1">
      <c r="A99" s="9"/>
      <c r="B99" s="1"/>
      <c r="C99" s="2" t="s">
        <v>164</v>
      </c>
      <c r="D99" s="12"/>
      <c r="E99" s="12"/>
      <c r="F99" s="12">
        <f>SUM(D99:E99)</f>
        <v>0</v>
      </c>
      <c r="G99" s="12"/>
      <c r="H99" s="12">
        <f>SUM(F99:G99)</f>
        <v>0</v>
      </c>
      <c r="I99" s="12"/>
      <c r="J99" s="12">
        <f>SUM(H99:I99)</f>
        <v>0</v>
      </c>
      <c r="K99" s="12"/>
      <c r="L99" s="12">
        <f>SUM(J99:K99)</f>
        <v>0</v>
      </c>
      <c r="M99" s="12"/>
      <c r="N99" s="12">
        <f>SUM(L99:M99)</f>
        <v>0</v>
      </c>
      <c r="O99" s="12"/>
      <c r="P99" s="12">
        <f>SUM(N99:O99)</f>
        <v>0</v>
      </c>
      <c r="Q99" s="12"/>
      <c r="R99" s="12">
        <f>SUM(P99:Q99)</f>
        <v>0</v>
      </c>
      <c r="S99" s="12"/>
      <c r="T99" s="12">
        <f>SUM(R99:S99)</f>
        <v>0</v>
      </c>
    </row>
    <row r="100" spans="1:20" s="27" customFormat="1" ht="28.5" customHeight="1" hidden="1" outlineLevel="1">
      <c r="A100" s="45" t="s">
        <v>75</v>
      </c>
      <c r="B100" s="3"/>
      <c r="C100" s="4" t="s">
        <v>536</v>
      </c>
      <c r="D100" s="11">
        <f aca="true" t="shared" si="63" ref="D100:J100">D101+D120</f>
        <v>20628.1</v>
      </c>
      <c r="E100" s="11">
        <f t="shared" si="63"/>
        <v>721.4</v>
      </c>
      <c r="F100" s="11">
        <f t="shared" si="63"/>
        <v>21349.5</v>
      </c>
      <c r="G100" s="11">
        <f t="shared" si="63"/>
        <v>0</v>
      </c>
      <c r="H100" s="11">
        <f t="shared" si="63"/>
        <v>21349.5</v>
      </c>
      <c r="I100" s="11">
        <f t="shared" si="63"/>
        <v>0</v>
      </c>
      <c r="J100" s="11">
        <f t="shared" si="63"/>
        <v>21349.5</v>
      </c>
      <c r="K100" s="11">
        <f aca="true" t="shared" si="64" ref="K100:P100">K101+K120</f>
        <v>0</v>
      </c>
      <c r="L100" s="11">
        <f t="shared" si="64"/>
        <v>21349.5</v>
      </c>
      <c r="M100" s="11">
        <f t="shared" si="64"/>
        <v>-108.45156</v>
      </c>
      <c r="N100" s="11">
        <f t="shared" si="64"/>
        <v>21241.04844</v>
      </c>
      <c r="O100" s="11">
        <f t="shared" si="64"/>
        <v>0</v>
      </c>
      <c r="P100" s="11">
        <f t="shared" si="64"/>
        <v>21241.04844</v>
      </c>
      <c r="Q100" s="11">
        <f>Q101+Q120</f>
        <v>105.45671999999999</v>
      </c>
      <c r="R100" s="11">
        <f>R101+R120</f>
        <v>21346.505159999997</v>
      </c>
      <c r="S100" s="11">
        <f>S101+S120</f>
        <v>0</v>
      </c>
      <c r="T100" s="11">
        <f>T101+T120</f>
        <v>21346.505159999997</v>
      </c>
    </row>
    <row r="101" spans="1:20" s="24" customFormat="1" ht="40.5" customHeight="1" hidden="1" outlineLevel="1">
      <c r="A101" s="9" t="s">
        <v>76</v>
      </c>
      <c r="B101" s="1"/>
      <c r="C101" s="2" t="s">
        <v>537</v>
      </c>
      <c r="D101" s="12">
        <f aca="true" t="shared" si="65" ref="D101:J101">D102+D114</f>
        <v>8456</v>
      </c>
      <c r="E101" s="12">
        <f t="shared" si="65"/>
        <v>0</v>
      </c>
      <c r="F101" s="12">
        <f t="shared" si="65"/>
        <v>8456</v>
      </c>
      <c r="G101" s="12">
        <f t="shared" si="65"/>
        <v>0</v>
      </c>
      <c r="H101" s="12">
        <f t="shared" si="65"/>
        <v>8456</v>
      </c>
      <c r="I101" s="12">
        <f t="shared" si="65"/>
        <v>0</v>
      </c>
      <c r="J101" s="12">
        <f t="shared" si="65"/>
        <v>8456</v>
      </c>
      <c r="K101" s="12">
        <f aca="true" t="shared" si="66" ref="K101:P101">K102+K114</f>
        <v>0</v>
      </c>
      <c r="L101" s="12">
        <f t="shared" si="66"/>
        <v>8456</v>
      </c>
      <c r="M101" s="12">
        <f t="shared" si="66"/>
        <v>0</v>
      </c>
      <c r="N101" s="12">
        <f t="shared" si="66"/>
        <v>8456</v>
      </c>
      <c r="O101" s="12">
        <f t="shared" si="66"/>
        <v>0</v>
      </c>
      <c r="P101" s="12">
        <f t="shared" si="66"/>
        <v>8456</v>
      </c>
      <c r="Q101" s="12">
        <f>Q102+Q114</f>
        <v>105.45671999999999</v>
      </c>
      <c r="R101" s="12">
        <f>R102+R114</f>
        <v>8561.456719999998</v>
      </c>
      <c r="S101" s="12">
        <f>S102+S114</f>
        <v>0</v>
      </c>
      <c r="T101" s="12">
        <f>T102+T114</f>
        <v>8561.456719999998</v>
      </c>
    </row>
    <row r="102" spans="1:20" s="24" customFormat="1" ht="28.5" customHeight="1" hidden="1" outlineLevel="1">
      <c r="A102" s="9" t="s">
        <v>77</v>
      </c>
      <c r="B102" s="1"/>
      <c r="C102" s="2" t="s">
        <v>538</v>
      </c>
      <c r="D102" s="12">
        <f aca="true" t="shared" si="67" ref="D102:J102">D103+D107+D112+D105</f>
        <v>6728.099999999999</v>
      </c>
      <c r="E102" s="12">
        <f t="shared" si="67"/>
        <v>0</v>
      </c>
      <c r="F102" s="12">
        <f t="shared" si="67"/>
        <v>6728.099999999999</v>
      </c>
      <c r="G102" s="12">
        <f t="shared" si="67"/>
        <v>0</v>
      </c>
      <c r="H102" s="12">
        <f t="shared" si="67"/>
        <v>6728.099999999999</v>
      </c>
      <c r="I102" s="12">
        <f t="shared" si="67"/>
        <v>0</v>
      </c>
      <c r="J102" s="12">
        <f t="shared" si="67"/>
        <v>6728.099999999999</v>
      </c>
      <c r="K102" s="12">
        <f aca="true" t="shared" si="68" ref="K102:P102">K103+K107+K112+K105</f>
        <v>0</v>
      </c>
      <c r="L102" s="12">
        <f t="shared" si="68"/>
        <v>6728.099999999999</v>
      </c>
      <c r="M102" s="12">
        <f t="shared" si="68"/>
        <v>0</v>
      </c>
      <c r="N102" s="12">
        <f t="shared" si="68"/>
        <v>6728.099999999999</v>
      </c>
      <c r="O102" s="12">
        <f t="shared" si="68"/>
        <v>0</v>
      </c>
      <c r="P102" s="12">
        <f t="shared" si="68"/>
        <v>6728.099999999999</v>
      </c>
      <c r="Q102" s="12">
        <f>Q103+Q107+Q112+Q105</f>
        <v>105.45671999999999</v>
      </c>
      <c r="R102" s="12">
        <f>R103+R107+R112+R105</f>
        <v>6833.556719999999</v>
      </c>
      <c r="S102" s="12">
        <f>S103+S107+S112+S105</f>
        <v>0</v>
      </c>
      <c r="T102" s="12">
        <f>T103+T107+T112+T105</f>
        <v>6833.556719999999</v>
      </c>
    </row>
    <row r="103" spans="1:20" s="23" customFormat="1" ht="28.5" customHeight="1" hidden="1" outlineLevel="1">
      <c r="A103" s="9" t="s">
        <v>242</v>
      </c>
      <c r="B103" s="1"/>
      <c r="C103" s="10" t="s">
        <v>376</v>
      </c>
      <c r="D103" s="12">
        <f aca="true" t="shared" si="69" ref="D103:T103">D104</f>
        <v>5860</v>
      </c>
      <c r="E103" s="12">
        <f t="shared" si="69"/>
        <v>0</v>
      </c>
      <c r="F103" s="12">
        <f t="shared" si="69"/>
        <v>5860</v>
      </c>
      <c r="G103" s="12">
        <f t="shared" si="69"/>
        <v>0</v>
      </c>
      <c r="H103" s="12">
        <f t="shared" si="69"/>
        <v>5860</v>
      </c>
      <c r="I103" s="12">
        <f t="shared" si="69"/>
        <v>0</v>
      </c>
      <c r="J103" s="12">
        <f t="shared" si="69"/>
        <v>5860</v>
      </c>
      <c r="K103" s="12">
        <f t="shared" si="69"/>
        <v>0</v>
      </c>
      <c r="L103" s="12">
        <f t="shared" si="69"/>
        <v>5860</v>
      </c>
      <c r="M103" s="12">
        <f t="shared" si="69"/>
        <v>0</v>
      </c>
      <c r="N103" s="12">
        <f t="shared" si="69"/>
        <v>5860</v>
      </c>
      <c r="O103" s="12">
        <f t="shared" si="69"/>
        <v>0</v>
      </c>
      <c r="P103" s="12">
        <f t="shared" si="69"/>
        <v>5860</v>
      </c>
      <c r="Q103" s="12">
        <f t="shared" si="69"/>
        <v>117.68672</v>
      </c>
      <c r="R103" s="12">
        <f t="shared" si="69"/>
        <v>5977.68672</v>
      </c>
      <c r="S103" s="12">
        <f t="shared" si="69"/>
        <v>0</v>
      </c>
      <c r="T103" s="12">
        <f t="shared" si="69"/>
        <v>5977.68672</v>
      </c>
    </row>
    <row r="104" spans="1:20" s="23" customFormat="1" ht="16.5" customHeight="1" hidden="1" outlineLevel="1">
      <c r="A104" s="9"/>
      <c r="B104" s="1" t="s">
        <v>138</v>
      </c>
      <c r="C104" s="2" t="s">
        <v>139</v>
      </c>
      <c r="D104" s="12">
        <v>5860</v>
      </c>
      <c r="E104" s="12"/>
      <c r="F104" s="12">
        <f>SUM(D104:E104)</f>
        <v>5860</v>
      </c>
      <c r="G104" s="12"/>
      <c r="H104" s="12">
        <f>SUM(F104:G104)</f>
        <v>5860</v>
      </c>
      <c r="I104" s="12"/>
      <c r="J104" s="12">
        <f>SUM(H104:I104)</f>
        <v>5860</v>
      </c>
      <c r="K104" s="12"/>
      <c r="L104" s="12">
        <f>SUM(J104:K104)</f>
        <v>5860</v>
      </c>
      <c r="M104" s="12"/>
      <c r="N104" s="12">
        <f>SUM(L104:M104)</f>
        <v>5860</v>
      </c>
      <c r="O104" s="12"/>
      <c r="P104" s="12">
        <f>SUM(N104:O104)</f>
        <v>5860</v>
      </c>
      <c r="Q104" s="12">
        <v>117.68672</v>
      </c>
      <c r="R104" s="12">
        <f>SUM(P104:Q104)</f>
        <v>5977.68672</v>
      </c>
      <c r="S104" s="12"/>
      <c r="T104" s="12">
        <f>SUM(R104:S104)</f>
        <v>5977.68672</v>
      </c>
    </row>
    <row r="105" spans="1:20" s="23" customFormat="1" ht="41.25" customHeight="1" hidden="1" outlineLevel="1">
      <c r="A105" s="9" t="s">
        <v>495</v>
      </c>
      <c r="B105" s="1"/>
      <c r="C105" s="2" t="s">
        <v>496</v>
      </c>
      <c r="D105" s="12">
        <f aca="true" t="shared" si="70" ref="D105:T105">D106</f>
        <v>687.4</v>
      </c>
      <c r="E105" s="12">
        <f t="shared" si="70"/>
        <v>0</v>
      </c>
      <c r="F105" s="12">
        <f t="shared" si="70"/>
        <v>687.4</v>
      </c>
      <c r="G105" s="12">
        <f t="shared" si="70"/>
        <v>0</v>
      </c>
      <c r="H105" s="12">
        <f t="shared" si="70"/>
        <v>687.4</v>
      </c>
      <c r="I105" s="12">
        <f t="shared" si="70"/>
        <v>0</v>
      </c>
      <c r="J105" s="12">
        <f t="shared" si="70"/>
        <v>687.4</v>
      </c>
      <c r="K105" s="12">
        <f t="shared" si="70"/>
        <v>0</v>
      </c>
      <c r="L105" s="12">
        <f t="shared" si="70"/>
        <v>687.4</v>
      </c>
      <c r="M105" s="12">
        <f t="shared" si="70"/>
        <v>0</v>
      </c>
      <c r="N105" s="12">
        <f t="shared" si="70"/>
        <v>687.4</v>
      </c>
      <c r="O105" s="12">
        <f t="shared" si="70"/>
        <v>0</v>
      </c>
      <c r="P105" s="12">
        <f t="shared" si="70"/>
        <v>687.4</v>
      </c>
      <c r="Q105" s="12">
        <f t="shared" si="70"/>
        <v>0</v>
      </c>
      <c r="R105" s="12">
        <f t="shared" si="70"/>
        <v>687.4</v>
      </c>
      <c r="S105" s="12">
        <f t="shared" si="70"/>
        <v>0</v>
      </c>
      <c r="T105" s="12">
        <f t="shared" si="70"/>
        <v>687.4</v>
      </c>
    </row>
    <row r="106" spans="1:20" s="23" customFormat="1" ht="15" customHeight="1" hidden="1" outlineLevel="1">
      <c r="A106" s="9"/>
      <c r="B106" s="1" t="s">
        <v>138</v>
      </c>
      <c r="C106" s="2" t="s">
        <v>139</v>
      </c>
      <c r="D106" s="12">
        <v>687.4</v>
      </c>
      <c r="E106" s="12"/>
      <c r="F106" s="12">
        <f>SUM(D106:E106)</f>
        <v>687.4</v>
      </c>
      <c r="G106" s="12"/>
      <c r="H106" s="12">
        <f>SUM(F106:G106)</f>
        <v>687.4</v>
      </c>
      <c r="I106" s="12"/>
      <c r="J106" s="12">
        <f>SUM(H106:I106)</f>
        <v>687.4</v>
      </c>
      <c r="K106" s="12"/>
      <c r="L106" s="12">
        <f>SUM(J106:K106)</f>
        <v>687.4</v>
      </c>
      <c r="M106" s="12"/>
      <c r="N106" s="12">
        <f>SUM(L106:M106)</f>
        <v>687.4</v>
      </c>
      <c r="O106" s="12"/>
      <c r="P106" s="12">
        <f>SUM(N106:O106)</f>
        <v>687.4</v>
      </c>
      <c r="Q106" s="12"/>
      <c r="R106" s="12">
        <f>SUM(P106:Q106)</f>
        <v>687.4</v>
      </c>
      <c r="S106" s="12"/>
      <c r="T106" s="12">
        <f>SUM(R106:S106)</f>
        <v>687.4</v>
      </c>
    </row>
    <row r="107" spans="1:20" s="25" customFormat="1" ht="28.5" customHeight="1" hidden="1" outlineLevel="1">
      <c r="A107" s="9" t="s">
        <v>504</v>
      </c>
      <c r="B107" s="1"/>
      <c r="C107" s="10" t="s">
        <v>244</v>
      </c>
      <c r="D107" s="12">
        <f aca="true" t="shared" si="71" ref="D107:T107">D108</f>
        <v>180.3</v>
      </c>
      <c r="E107" s="12">
        <f t="shared" si="71"/>
        <v>0</v>
      </c>
      <c r="F107" s="12">
        <f t="shared" si="71"/>
        <v>180.3</v>
      </c>
      <c r="G107" s="12">
        <f t="shared" si="71"/>
        <v>0</v>
      </c>
      <c r="H107" s="12">
        <f t="shared" si="71"/>
        <v>180.3</v>
      </c>
      <c r="I107" s="12">
        <f t="shared" si="71"/>
        <v>0</v>
      </c>
      <c r="J107" s="12">
        <f t="shared" si="71"/>
        <v>180.3</v>
      </c>
      <c r="K107" s="12">
        <f t="shared" si="71"/>
        <v>0</v>
      </c>
      <c r="L107" s="12">
        <f t="shared" si="71"/>
        <v>180.3</v>
      </c>
      <c r="M107" s="12">
        <f t="shared" si="71"/>
        <v>0</v>
      </c>
      <c r="N107" s="12">
        <f t="shared" si="71"/>
        <v>180.3</v>
      </c>
      <c r="O107" s="12">
        <f t="shared" si="71"/>
        <v>0</v>
      </c>
      <c r="P107" s="12">
        <f t="shared" si="71"/>
        <v>180.3</v>
      </c>
      <c r="Q107" s="12">
        <f t="shared" si="71"/>
        <v>-12.23</v>
      </c>
      <c r="R107" s="12">
        <f t="shared" si="71"/>
        <v>168.07</v>
      </c>
      <c r="S107" s="12">
        <f t="shared" si="71"/>
        <v>0</v>
      </c>
      <c r="T107" s="12">
        <f t="shared" si="71"/>
        <v>168.07</v>
      </c>
    </row>
    <row r="108" spans="1:20" s="24" customFormat="1" ht="28.5" customHeight="1" hidden="1" outlineLevel="1">
      <c r="A108" s="9"/>
      <c r="B108" s="1" t="s">
        <v>137</v>
      </c>
      <c r="C108" s="2" t="s">
        <v>64</v>
      </c>
      <c r="D108" s="12">
        <f aca="true" t="shared" si="72" ref="D108:J108">SUM(D110:D111)</f>
        <v>180.3</v>
      </c>
      <c r="E108" s="12">
        <f t="shared" si="72"/>
        <v>0</v>
      </c>
      <c r="F108" s="12">
        <f t="shared" si="72"/>
        <v>180.3</v>
      </c>
      <c r="G108" s="12">
        <f t="shared" si="72"/>
        <v>0</v>
      </c>
      <c r="H108" s="12">
        <f t="shared" si="72"/>
        <v>180.3</v>
      </c>
      <c r="I108" s="12">
        <f t="shared" si="72"/>
        <v>0</v>
      </c>
      <c r="J108" s="12">
        <f t="shared" si="72"/>
        <v>180.3</v>
      </c>
      <c r="K108" s="12">
        <f aca="true" t="shared" si="73" ref="K108:P108">SUM(K110:K111)</f>
        <v>0</v>
      </c>
      <c r="L108" s="12">
        <f t="shared" si="73"/>
        <v>180.3</v>
      </c>
      <c r="M108" s="12">
        <f t="shared" si="73"/>
        <v>0</v>
      </c>
      <c r="N108" s="12">
        <f t="shared" si="73"/>
        <v>180.3</v>
      </c>
      <c r="O108" s="12">
        <f t="shared" si="73"/>
        <v>0</v>
      </c>
      <c r="P108" s="12">
        <f t="shared" si="73"/>
        <v>180.3</v>
      </c>
      <c r="Q108" s="12">
        <f>SUM(Q110:Q111)</f>
        <v>-12.23</v>
      </c>
      <c r="R108" s="12">
        <f>SUM(R110:R111)</f>
        <v>168.07</v>
      </c>
      <c r="S108" s="12">
        <f>SUM(S110:S111)</f>
        <v>0</v>
      </c>
      <c r="T108" s="12">
        <f>SUM(T110:T111)</f>
        <v>168.07</v>
      </c>
    </row>
    <row r="109" spans="1:20" s="24" customFormat="1" ht="16.5" customHeight="1" hidden="1" outlineLevel="1">
      <c r="A109" s="9"/>
      <c r="B109" s="1"/>
      <c r="C109" s="2" t="s">
        <v>158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s="23" customFormat="1" ht="16.5" customHeight="1" hidden="1" outlineLevel="1">
      <c r="A110" s="9"/>
      <c r="B110" s="1"/>
      <c r="C110" s="2" t="s">
        <v>34</v>
      </c>
      <c r="D110" s="12">
        <v>72</v>
      </c>
      <c r="E110" s="12"/>
      <c r="F110" s="12">
        <f>SUM(D110:E110)</f>
        <v>72</v>
      </c>
      <c r="G110" s="12"/>
      <c r="H110" s="12">
        <f>SUM(F110:G110)</f>
        <v>72</v>
      </c>
      <c r="I110" s="12"/>
      <c r="J110" s="12">
        <f>SUM(H110:I110)</f>
        <v>72</v>
      </c>
      <c r="K110" s="12"/>
      <c r="L110" s="12">
        <f>SUM(J110:K110)</f>
        <v>72</v>
      </c>
      <c r="M110" s="12"/>
      <c r="N110" s="12">
        <f>SUM(L110:M110)</f>
        <v>72</v>
      </c>
      <c r="O110" s="12"/>
      <c r="P110" s="12">
        <f>SUM(N110:O110)</f>
        <v>72</v>
      </c>
      <c r="Q110" s="12">
        <v>-12.23</v>
      </c>
      <c r="R110" s="12">
        <f>SUM(P110:Q110)</f>
        <v>59.769999999999996</v>
      </c>
      <c r="S110" s="12"/>
      <c r="T110" s="12">
        <f>SUM(R110:S110)</f>
        <v>59.769999999999996</v>
      </c>
    </row>
    <row r="111" spans="1:20" s="61" customFormat="1" ht="16.5" customHeight="1" hidden="1" outlineLevel="1">
      <c r="A111" s="9"/>
      <c r="B111" s="1"/>
      <c r="C111" s="2" t="s">
        <v>35</v>
      </c>
      <c r="D111" s="12">
        <v>108.3</v>
      </c>
      <c r="E111" s="12"/>
      <c r="F111" s="12">
        <f>SUM(D111:E111)</f>
        <v>108.3</v>
      </c>
      <c r="G111" s="12"/>
      <c r="H111" s="12">
        <f>SUM(F111:G111)</f>
        <v>108.3</v>
      </c>
      <c r="I111" s="12"/>
      <c r="J111" s="12">
        <f>SUM(H111:I111)</f>
        <v>108.3</v>
      </c>
      <c r="K111" s="12"/>
      <c r="L111" s="12">
        <f>SUM(J111:K111)</f>
        <v>108.3</v>
      </c>
      <c r="M111" s="12"/>
      <c r="N111" s="12">
        <f>SUM(L111:M111)</f>
        <v>108.3</v>
      </c>
      <c r="O111" s="12"/>
      <c r="P111" s="12">
        <f>SUM(N111:O111)</f>
        <v>108.3</v>
      </c>
      <c r="Q111" s="12"/>
      <c r="R111" s="12">
        <f>SUM(P111:Q111)</f>
        <v>108.3</v>
      </c>
      <c r="S111" s="12"/>
      <c r="T111" s="12">
        <f>SUM(R111:S111)</f>
        <v>108.3</v>
      </c>
    </row>
    <row r="112" spans="1:20" s="62" customFormat="1" ht="54" customHeight="1" hidden="1" outlineLevel="1">
      <c r="A112" s="37" t="s">
        <v>245</v>
      </c>
      <c r="B112" s="1"/>
      <c r="C112" s="10" t="s">
        <v>155</v>
      </c>
      <c r="D112" s="12">
        <f aca="true" t="shared" si="74" ref="D112:T112">D113</f>
        <v>0.4</v>
      </c>
      <c r="E112" s="12">
        <f t="shared" si="74"/>
        <v>0</v>
      </c>
      <c r="F112" s="12">
        <f t="shared" si="74"/>
        <v>0.4</v>
      </c>
      <c r="G112" s="12">
        <f t="shared" si="74"/>
        <v>0</v>
      </c>
      <c r="H112" s="12">
        <f t="shared" si="74"/>
        <v>0.4</v>
      </c>
      <c r="I112" s="12">
        <f t="shared" si="74"/>
        <v>0</v>
      </c>
      <c r="J112" s="12">
        <f t="shared" si="74"/>
        <v>0.4</v>
      </c>
      <c r="K112" s="12">
        <f t="shared" si="74"/>
        <v>0</v>
      </c>
      <c r="L112" s="12">
        <f t="shared" si="74"/>
        <v>0.4</v>
      </c>
      <c r="M112" s="12">
        <f t="shared" si="74"/>
        <v>0</v>
      </c>
      <c r="N112" s="12">
        <f t="shared" si="74"/>
        <v>0.4</v>
      </c>
      <c r="O112" s="12">
        <f t="shared" si="74"/>
        <v>0</v>
      </c>
      <c r="P112" s="12">
        <f t="shared" si="74"/>
        <v>0.4</v>
      </c>
      <c r="Q112" s="12">
        <f t="shared" si="74"/>
        <v>0</v>
      </c>
      <c r="R112" s="12">
        <f t="shared" si="74"/>
        <v>0.4</v>
      </c>
      <c r="S112" s="12">
        <f t="shared" si="74"/>
        <v>0</v>
      </c>
      <c r="T112" s="12">
        <f t="shared" si="74"/>
        <v>0.4</v>
      </c>
    </row>
    <row r="113" spans="1:20" s="62" customFormat="1" ht="29.25" customHeight="1" hidden="1" outlineLevel="1">
      <c r="A113" s="9"/>
      <c r="B113" s="1" t="s">
        <v>137</v>
      </c>
      <c r="C113" s="2" t="s">
        <v>64</v>
      </c>
      <c r="D113" s="12">
        <v>0.4</v>
      </c>
      <c r="E113" s="12"/>
      <c r="F113" s="12">
        <f>SUM(D113:E113)</f>
        <v>0.4</v>
      </c>
      <c r="G113" s="12"/>
      <c r="H113" s="12">
        <f>SUM(F113:G113)</f>
        <v>0.4</v>
      </c>
      <c r="I113" s="12"/>
      <c r="J113" s="12">
        <f>SUM(H113:I113)</f>
        <v>0.4</v>
      </c>
      <c r="K113" s="12"/>
      <c r="L113" s="12">
        <f>SUM(J113:K113)</f>
        <v>0.4</v>
      </c>
      <c r="M113" s="12"/>
      <c r="N113" s="12">
        <f>SUM(L113:M113)</f>
        <v>0.4</v>
      </c>
      <c r="O113" s="12"/>
      <c r="P113" s="12">
        <f>SUM(N113:O113)</f>
        <v>0.4</v>
      </c>
      <c r="Q113" s="12"/>
      <c r="R113" s="12">
        <f>SUM(P113:Q113)</f>
        <v>0.4</v>
      </c>
      <c r="S113" s="12"/>
      <c r="T113" s="12">
        <f>SUM(R113:S113)</f>
        <v>0.4</v>
      </c>
    </row>
    <row r="114" spans="1:20" s="24" customFormat="1" ht="54.75" customHeight="1" hidden="1" outlineLevel="1">
      <c r="A114" s="9" t="s">
        <v>246</v>
      </c>
      <c r="B114" s="1"/>
      <c r="C114" s="2" t="s">
        <v>80</v>
      </c>
      <c r="D114" s="12">
        <f aca="true" t="shared" si="75" ref="D114:T114">D115</f>
        <v>1727.9</v>
      </c>
      <c r="E114" s="12">
        <f t="shared" si="75"/>
        <v>0</v>
      </c>
      <c r="F114" s="12">
        <f t="shared" si="75"/>
        <v>1727.9</v>
      </c>
      <c r="G114" s="12">
        <f t="shared" si="75"/>
        <v>0</v>
      </c>
      <c r="H114" s="12">
        <f t="shared" si="75"/>
        <v>1727.9</v>
      </c>
      <c r="I114" s="12">
        <f t="shared" si="75"/>
        <v>0</v>
      </c>
      <c r="J114" s="12">
        <f t="shared" si="75"/>
        <v>1727.9</v>
      </c>
      <c r="K114" s="12">
        <f t="shared" si="75"/>
        <v>0</v>
      </c>
      <c r="L114" s="12">
        <f t="shared" si="75"/>
        <v>1727.9</v>
      </c>
      <c r="M114" s="12">
        <f t="shared" si="75"/>
        <v>0</v>
      </c>
      <c r="N114" s="12">
        <f t="shared" si="75"/>
        <v>1727.9</v>
      </c>
      <c r="O114" s="12">
        <f t="shared" si="75"/>
        <v>0</v>
      </c>
      <c r="P114" s="12">
        <f t="shared" si="75"/>
        <v>1727.9</v>
      </c>
      <c r="Q114" s="12">
        <f t="shared" si="75"/>
        <v>0</v>
      </c>
      <c r="R114" s="12">
        <f t="shared" si="75"/>
        <v>1727.9</v>
      </c>
      <c r="S114" s="12">
        <f t="shared" si="75"/>
        <v>0</v>
      </c>
      <c r="T114" s="12">
        <f t="shared" si="75"/>
        <v>1727.9</v>
      </c>
    </row>
    <row r="115" spans="1:20" s="62" customFormat="1" ht="67.5" customHeight="1" hidden="1" outlineLevel="1">
      <c r="A115" s="37" t="s">
        <v>247</v>
      </c>
      <c r="B115" s="8"/>
      <c r="C115" s="10" t="s">
        <v>379</v>
      </c>
      <c r="D115" s="12">
        <f aca="true" t="shared" si="76" ref="D115:J115">SUM(D116:D119)</f>
        <v>1727.9</v>
      </c>
      <c r="E115" s="12">
        <f t="shared" si="76"/>
        <v>0</v>
      </c>
      <c r="F115" s="12">
        <f t="shared" si="76"/>
        <v>1727.9</v>
      </c>
      <c r="G115" s="12">
        <f t="shared" si="76"/>
        <v>0</v>
      </c>
      <c r="H115" s="12">
        <f t="shared" si="76"/>
        <v>1727.9</v>
      </c>
      <c r="I115" s="12">
        <f t="shared" si="76"/>
        <v>0</v>
      </c>
      <c r="J115" s="12">
        <f t="shared" si="76"/>
        <v>1727.9</v>
      </c>
      <c r="K115" s="12">
        <f aca="true" t="shared" si="77" ref="K115:P115">SUM(K116:K119)</f>
        <v>0</v>
      </c>
      <c r="L115" s="12">
        <f t="shared" si="77"/>
        <v>1727.9</v>
      </c>
      <c r="M115" s="12">
        <f t="shared" si="77"/>
        <v>0</v>
      </c>
      <c r="N115" s="12">
        <f t="shared" si="77"/>
        <v>1727.9</v>
      </c>
      <c r="O115" s="12">
        <f t="shared" si="77"/>
        <v>0</v>
      </c>
      <c r="P115" s="12">
        <f t="shared" si="77"/>
        <v>1727.9</v>
      </c>
      <c r="Q115" s="12">
        <f>SUM(Q116:Q119)</f>
        <v>0</v>
      </c>
      <c r="R115" s="12">
        <f>SUM(R116:R119)</f>
        <v>1727.9</v>
      </c>
      <c r="S115" s="12">
        <f>SUM(S116:S119)</f>
        <v>0</v>
      </c>
      <c r="T115" s="12">
        <f>SUM(T116:T119)</f>
        <v>1727.9</v>
      </c>
    </row>
    <row r="116" spans="1:20" s="62" customFormat="1" ht="54.75" customHeight="1" hidden="1" outlineLevel="1">
      <c r="A116" s="37"/>
      <c r="B116" s="1" t="s">
        <v>61</v>
      </c>
      <c r="C116" s="2" t="s">
        <v>182</v>
      </c>
      <c r="D116" s="12">
        <v>25</v>
      </c>
      <c r="E116" s="12"/>
      <c r="F116" s="12">
        <f>SUM(D116:E116)</f>
        <v>25</v>
      </c>
      <c r="G116" s="12"/>
      <c r="H116" s="12">
        <f>SUM(F116:G116)</f>
        <v>25</v>
      </c>
      <c r="I116" s="12"/>
      <c r="J116" s="12">
        <f>SUM(H116:I116)</f>
        <v>25</v>
      </c>
      <c r="K116" s="12"/>
      <c r="L116" s="12">
        <f>SUM(J116:K116)</f>
        <v>25</v>
      </c>
      <c r="M116" s="12"/>
      <c r="N116" s="12">
        <f>SUM(L116:M116)</f>
        <v>25</v>
      </c>
      <c r="O116" s="12"/>
      <c r="P116" s="12">
        <f>SUM(N116:O116)</f>
        <v>25</v>
      </c>
      <c r="Q116" s="12"/>
      <c r="R116" s="12">
        <f>SUM(P116:Q116)</f>
        <v>25</v>
      </c>
      <c r="S116" s="12"/>
      <c r="T116" s="12">
        <f>SUM(R116:S116)</f>
        <v>25</v>
      </c>
    </row>
    <row r="117" spans="1:20" s="62" customFormat="1" ht="29.25" customHeight="1" hidden="1" outlineLevel="1">
      <c r="A117" s="37"/>
      <c r="B117" s="1" t="s">
        <v>137</v>
      </c>
      <c r="C117" s="2" t="s">
        <v>64</v>
      </c>
      <c r="D117" s="12">
        <v>0.5</v>
      </c>
      <c r="E117" s="12"/>
      <c r="F117" s="12">
        <f>SUM(D117:E117)</f>
        <v>0.5</v>
      </c>
      <c r="G117" s="12"/>
      <c r="H117" s="12">
        <f>SUM(F117:G117)</f>
        <v>0.5</v>
      </c>
      <c r="I117" s="12"/>
      <c r="J117" s="12">
        <f>SUM(H117:I117)</f>
        <v>0.5</v>
      </c>
      <c r="K117" s="12"/>
      <c r="L117" s="12">
        <f>SUM(J117:K117)</f>
        <v>0.5</v>
      </c>
      <c r="M117" s="12"/>
      <c r="N117" s="12">
        <f>SUM(L117:M117)</f>
        <v>0.5</v>
      </c>
      <c r="O117" s="12"/>
      <c r="P117" s="12">
        <f>SUM(N117:O117)</f>
        <v>0.5</v>
      </c>
      <c r="Q117" s="12"/>
      <c r="R117" s="12">
        <f>SUM(P117:Q117)</f>
        <v>0.5</v>
      </c>
      <c r="S117" s="12"/>
      <c r="T117" s="12">
        <f>SUM(R117:S117)</f>
        <v>0.5</v>
      </c>
    </row>
    <row r="118" spans="1:20" s="62" customFormat="1" ht="14.25" customHeight="1" hidden="1" outlineLevel="1">
      <c r="A118" s="37"/>
      <c r="B118" s="1" t="s">
        <v>138</v>
      </c>
      <c r="C118" s="2" t="s">
        <v>139</v>
      </c>
      <c r="D118" s="12">
        <v>1165.4</v>
      </c>
      <c r="E118" s="12"/>
      <c r="F118" s="12">
        <f>SUM(D118:E118)</f>
        <v>1165.4</v>
      </c>
      <c r="G118" s="12"/>
      <c r="H118" s="12">
        <f>SUM(F118:G118)</f>
        <v>1165.4</v>
      </c>
      <c r="I118" s="12"/>
      <c r="J118" s="12">
        <f>SUM(H118:I118)</f>
        <v>1165.4</v>
      </c>
      <c r="K118" s="12"/>
      <c r="L118" s="12">
        <f>SUM(J118:K118)</f>
        <v>1165.4</v>
      </c>
      <c r="M118" s="12"/>
      <c r="N118" s="12">
        <f>SUM(L118:M118)</f>
        <v>1165.4</v>
      </c>
      <c r="O118" s="12"/>
      <c r="P118" s="12">
        <f>SUM(N118:O118)</f>
        <v>1165.4</v>
      </c>
      <c r="Q118" s="12"/>
      <c r="R118" s="12">
        <f>SUM(P118:Q118)</f>
        <v>1165.4</v>
      </c>
      <c r="S118" s="12"/>
      <c r="T118" s="12">
        <f>SUM(R118:S118)</f>
        <v>1165.4</v>
      </c>
    </row>
    <row r="119" spans="1:20" s="62" customFormat="1" ht="28.5" customHeight="1" hidden="1" outlineLevel="1">
      <c r="A119" s="37"/>
      <c r="B119" s="1" t="s">
        <v>135</v>
      </c>
      <c r="C119" s="2" t="s">
        <v>136</v>
      </c>
      <c r="D119" s="12">
        <v>537</v>
      </c>
      <c r="E119" s="12"/>
      <c r="F119" s="12">
        <f>SUM(D119:E119)</f>
        <v>537</v>
      </c>
      <c r="G119" s="12"/>
      <c r="H119" s="12">
        <f>SUM(F119:G119)</f>
        <v>537</v>
      </c>
      <c r="I119" s="12"/>
      <c r="J119" s="12">
        <f>SUM(H119:I119)</f>
        <v>537</v>
      </c>
      <c r="K119" s="12"/>
      <c r="L119" s="12">
        <f>SUM(J119:K119)</f>
        <v>537</v>
      </c>
      <c r="M119" s="12"/>
      <c r="N119" s="12">
        <f>SUM(L119:M119)</f>
        <v>537</v>
      </c>
      <c r="O119" s="12"/>
      <c r="P119" s="12">
        <f>SUM(N119:O119)</f>
        <v>537</v>
      </c>
      <c r="Q119" s="12"/>
      <c r="R119" s="12">
        <f>SUM(P119:Q119)</f>
        <v>537</v>
      </c>
      <c r="S119" s="12"/>
      <c r="T119" s="12">
        <f>SUM(R119:S119)</f>
        <v>537</v>
      </c>
    </row>
    <row r="120" spans="1:20" s="24" customFormat="1" ht="15.75" customHeight="1" hidden="1" outlineLevel="1">
      <c r="A120" s="9" t="s">
        <v>78</v>
      </c>
      <c r="B120" s="1"/>
      <c r="C120" s="2" t="s">
        <v>91</v>
      </c>
      <c r="D120" s="12">
        <f aca="true" t="shared" si="78" ref="D120:J120">D121+D128+D131</f>
        <v>12172.1</v>
      </c>
      <c r="E120" s="12">
        <f t="shared" si="78"/>
        <v>721.4</v>
      </c>
      <c r="F120" s="12">
        <f t="shared" si="78"/>
        <v>12893.5</v>
      </c>
      <c r="G120" s="12">
        <f t="shared" si="78"/>
        <v>0</v>
      </c>
      <c r="H120" s="12">
        <f t="shared" si="78"/>
        <v>12893.5</v>
      </c>
      <c r="I120" s="12">
        <f t="shared" si="78"/>
        <v>0</v>
      </c>
      <c r="J120" s="12">
        <f t="shared" si="78"/>
        <v>12893.5</v>
      </c>
      <c r="K120" s="12">
        <f aca="true" t="shared" si="79" ref="K120:P120">K121+K128+K131</f>
        <v>0</v>
      </c>
      <c r="L120" s="12">
        <f t="shared" si="79"/>
        <v>12893.5</v>
      </c>
      <c r="M120" s="12">
        <f t="shared" si="79"/>
        <v>-108.45156</v>
      </c>
      <c r="N120" s="12">
        <f t="shared" si="79"/>
        <v>12785.048439999999</v>
      </c>
      <c r="O120" s="12">
        <f t="shared" si="79"/>
        <v>0</v>
      </c>
      <c r="P120" s="12">
        <f t="shared" si="79"/>
        <v>12785.048439999999</v>
      </c>
      <c r="Q120" s="12">
        <f>Q121+Q128+Q131</f>
        <v>0</v>
      </c>
      <c r="R120" s="12">
        <f>R121+R128+R131</f>
        <v>12785.048439999999</v>
      </c>
      <c r="S120" s="12">
        <f>S121+S128+S131</f>
        <v>0</v>
      </c>
      <c r="T120" s="12">
        <f>T121+T128+T131</f>
        <v>12785.048439999999</v>
      </c>
    </row>
    <row r="121" spans="1:20" s="24" customFormat="1" ht="29.25" customHeight="1" hidden="1" outlineLevel="1">
      <c r="A121" s="9" t="s">
        <v>79</v>
      </c>
      <c r="B121" s="1"/>
      <c r="C121" s="2" t="s">
        <v>36</v>
      </c>
      <c r="D121" s="12">
        <f aca="true" t="shared" si="80" ref="D121:S122">D122</f>
        <v>468</v>
      </c>
      <c r="E121" s="12">
        <f t="shared" si="80"/>
        <v>0</v>
      </c>
      <c r="F121" s="12">
        <f t="shared" si="80"/>
        <v>468</v>
      </c>
      <c r="G121" s="12">
        <f t="shared" si="80"/>
        <v>0</v>
      </c>
      <c r="H121" s="12">
        <f t="shared" si="80"/>
        <v>468</v>
      </c>
      <c r="I121" s="12">
        <f t="shared" si="80"/>
        <v>0</v>
      </c>
      <c r="J121" s="12">
        <f t="shared" si="80"/>
        <v>468</v>
      </c>
      <c r="K121" s="12">
        <f t="shared" si="80"/>
        <v>0</v>
      </c>
      <c r="L121" s="12">
        <f t="shared" si="80"/>
        <v>468</v>
      </c>
      <c r="M121" s="12">
        <f t="shared" si="80"/>
        <v>-108.45156</v>
      </c>
      <c r="N121" s="12">
        <f t="shared" si="80"/>
        <v>359.54844</v>
      </c>
      <c r="O121" s="12">
        <f t="shared" si="80"/>
        <v>0</v>
      </c>
      <c r="P121" s="12">
        <f t="shared" si="80"/>
        <v>359.54844</v>
      </c>
      <c r="Q121" s="12">
        <f t="shared" si="80"/>
        <v>0</v>
      </c>
      <c r="R121" s="12">
        <f t="shared" si="80"/>
        <v>359.54844</v>
      </c>
      <c r="S121" s="12">
        <f t="shared" si="80"/>
        <v>0</v>
      </c>
      <c r="T121" s="12">
        <f>T122</f>
        <v>359.54844</v>
      </c>
    </row>
    <row r="122" spans="1:20" s="24" customFormat="1" ht="54.75" customHeight="1" hidden="1" outlineLevel="1">
      <c r="A122" s="9" t="s">
        <v>248</v>
      </c>
      <c r="B122" s="1"/>
      <c r="C122" s="43" t="s">
        <v>0</v>
      </c>
      <c r="D122" s="12">
        <f t="shared" si="80"/>
        <v>468</v>
      </c>
      <c r="E122" s="12">
        <f t="shared" si="80"/>
        <v>0</v>
      </c>
      <c r="F122" s="12">
        <f t="shared" si="80"/>
        <v>468</v>
      </c>
      <c r="G122" s="12">
        <f t="shared" si="80"/>
        <v>0</v>
      </c>
      <c r="H122" s="12">
        <f t="shared" si="80"/>
        <v>468</v>
      </c>
      <c r="I122" s="12">
        <f t="shared" si="80"/>
        <v>0</v>
      </c>
      <c r="J122" s="12">
        <f t="shared" si="80"/>
        <v>468</v>
      </c>
      <c r="K122" s="12">
        <f t="shared" si="80"/>
        <v>0</v>
      </c>
      <c r="L122" s="12">
        <f t="shared" si="80"/>
        <v>468</v>
      </c>
      <c r="M122" s="12">
        <f t="shared" si="80"/>
        <v>-108.45156</v>
      </c>
      <c r="N122" s="12">
        <f t="shared" si="80"/>
        <v>359.54844</v>
      </c>
      <c r="O122" s="12">
        <f t="shared" si="80"/>
        <v>0</v>
      </c>
      <c r="P122" s="12">
        <f t="shared" si="80"/>
        <v>359.54844</v>
      </c>
      <c r="Q122" s="12">
        <f t="shared" si="80"/>
        <v>0</v>
      </c>
      <c r="R122" s="12">
        <f t="shared" si="80"/>
        <v>359.54844</v>
      </c>
      <c r="S122" s="12">
        <f>S123</f>
        <v>0</v>
      </c>
      <c r="T122" s="12">
        <f>T123</f>
        <v>359.54844</v>
      </c>
    </row>
    <row r="123" spans="1:20" s="24" customFormat="1" ht="15.75" customHeight="1" hidden="1" outlineLevel="1">
      <c r="A123" s="9"/>
      <c r="B123" s="1" t="s">
        <v>138</v>
      </c>
      <c r="C123" s="2" t="s">
        <v>139</v>
      </c>
      <c r="D123" s="12">
        <f aca="true" t="shared" si="81" ref="D123:J123">SUM(D125:D127)</f>
        <v>468</v>
      </c>
      <c r="E123" s="12">
        <f t="shared" si="81"/>
        <v>0</v>
      </c>
      <c r="F123" s="12">
        <f t="shared" si="81"/>
        <v>468</v>
      </c>
      <c r="G123" s="12">
        <f t="shared" si="81"/>
        <v>0</v>
      </c>
      <c r="H123" s="12">
        <f t="shared" si="81"/>
        <v>468</v>
      </c>
      <c r="I123" s="12">
        <f t="shared" si="81"/>
        <v>0</v>
      </c>
      <c r="J123" s="12">
        <f t="shared" si="81"/>
        <v>468</v>
      </c>
      <c r="K123" s="12">
        <f aca="true" t="shared" si="82" ref="K123:P123">SUM(K125:K127)</f>
        <v>0</v>
      </c>
      <c r="L123" s="12">
        <f t="shared" si="82"/>
        <v>468</v>
      </c>
      <c r="M123" s="12">
        <f t="shared" si="82"/>
        <v>-108.45156</v>
      </c>
      <c r="N123" s="12">
        <f t="shared" si="82"/>
        <v>359.54844</v>
      </c>
      <c r="O123" s="12">
        <f t="shared" si="82"/>
        <v>0</v>
      </c>
      <c r="P123" s="12">
        <f t="shared" si="82"/>
        <v>359.54844</v>
      </c>
      <c r="Q123" s="12">
        <f>SUM(Q125:Q127)</f>
        <v>0</v>
      </c>
      <c r="R123" s="12">
        <f>SUM(R125:R127)</f>
        <v>359.54844</v>
      </c>
      <c r="S123" s="12">
        <f>SUM(S125:S127)</f>
        <v>0</v>
      </c>
      <c r="T123" s="12">
        <f>SUM(T125:T127)</f>
        <v>359.54844</v>
      </c>
    </row>
    <row r="124" spans="1:20" s="24" customFormat="1" ht="15.75" customHeight="1" hidden="1" outlineLevel="1">
      <c r="A124" s="9"/>
      <c r="B124" s="1"/>
      <c r="C124" s="2" t="s">
        <v>158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s="24" customFormat="1" ht="15.75" customHeight="1" hidden="1" outlineLevel="1">
      <c r="A125" s="9"/>
      <c r="B125" s="1"/>
      <c r="C125" s="2" t="s">
        <v>165</v>
      </c>
      <c r="D125" s="12">
        <v>468</v>
      </c>
      <c r="E125" s="12"/>
      <c r="F125" s="12">
        <f>SUM(D125:E125)</f>
        <v>468</v>
      </c>
      <c r="G125" s="12"/>
      <c r="H125" s="12">
        <f>SUM(F125:G125)</f>
        <v>468</v>
      </c>
      <c r="I125" s="12"/>
      <c r="J125" s="12">
        <f>SUM(H125:I125)</f>
        <v>468</v>
      </c>
      <c r="K125" s="12"/>
      <c r="L125" s="12">
        <f>SUM(J125:K125)</f>
        <v>468</v>
      </c>
      <c r="M125" s="12">
        <v>-108.45156</v>
      </c>
      <c r="N125" s="12">
        <f>SUM(L125:M125)</f>
        <v>359.54844</v>
      </c>
      <c r="O125" s="12"/>
      <c r="P125" s="12">
        <f>SUM(N125:O125)</f>
        <v>359.54844</v>
      </c>
      <c r="Q125" s="12"/>
      <c r="R125" s="12">
        <f>SUM(P125:Q125)</f>
        <v>359.54844</v>
      </c>
      <c r="S125" s="12"/>
      <c r="T125" s="12">
        <f>SUM(R125:S125)</f>
        <v>359.54844</v>
      </c>
    </row>
    <row r="126" spans="1:20" s="24" customFormat="1" ht="15.75" customHeight="1" hidden="1" outlineLevel="1">
      <c r="A126" s="9"/>
      <c r="B126" s="1"/>
      <c r="C126" s="2" t="s">
        <v>368</v>
      </c>
      <c r="D126" s="12"/>
      <c r="E126" s="12"/>
      <c r="F126" s="12">
        <f>SUM(D126:E126)</f>
        <v>0</v>
      </c>
      <c r="G126" s="12"/>
      <c r="H126" s="12">
        <f>SUM(F126:G126)</f>
        <v>0</v>
      </c>
      <c r="I126" s="12"/>
      <c r="J126" s="12">
        <f>SUM(H126:I126)</f>
        <v>0</v>
      </c>
      <c r="K126" s="12"/>
      <c r="L126" s="12">
        <f>SUM(J126:K126)</f>
        <v>0</v>
      </c>
      <c r="M126" s="12"/>
      <c r="N126" s="12">
        <f>SUM(L126:M126)</f>
        <v>0</v>
      </c>
      <c r="O126" s="12"/>
      <c r="P126" s="12">
        <f>SUM(N126:O126)</f>
        <v>0</v>
      </c>
      <c r="Q126" s="12"/>
      <c r="R126" s="12">
        <f>SUM(P126:Q126)</f>
        <v>0</v>
      </c>
      <c r="S126" s="12"/>
      <c r="T126" s="12">
        <f>SUM(R126:S126)</f>
        <v>0</v>
      </c>
    </row>
    <row r="127" spans="1:20" s="24" customFormat="1" ht="15.75" customHeight="1" hidden="1" outlineLevel="1">
      <c r="A127" s="9"/>
      <c r="B127" s="1"/>
      <c r="C127" s="2" t="s">
        <v>164</v>
      </c>
      <c r="D127" s="12"/>
      <c r="E127" s="12"/>
      <c r="F127" s="12">
        <f>SUM(D127:E127)</f>
        <v>0</v>
      </c>
      <c r="G127" s="12"/>
      <c r="H127" s="12">
        <f>SUM(F127:G127)</f>
        <v>0</v>
      </c>
      <c r="I127" s="12"/>
      <c r="J127" s="12">
        <f>SUM(H127:I127)</f>
        <v>0</v>
      </c>
      <c r="K127" s="12"/>
      <c r="L127" s="12">
        <f>SUM(J127:K127)</f>
        <v>0</v>
      </c>
      <c r="M127" s="12"/>
      <c r="N127" s="12">
        <f>SUM(L127:M127)</f>
        <v>0</v>
      </c>
      <c r="O127" s="12"/>
      <c r="P127" s="12">
        <f>SUM(N127:O127)</f>
        <v>0</v>
      </c>
      <c r="Q127" s="12"/>
      <c r="R127" s="12">
        <f>SUM(P127:Q127)</f>
        <v>0</v>
      </c>
      <c r="S127" s="12"/>
      <c r="T127" s="12">
        <f>SUM(R127:S127)</f>
        <v>0</v>
      </c>
    </row>
    <row r="128" spans="1:20" s="24" customFormat="1" ht="28.5" customHeight="1" hidden="1" outlineLevel="1">
      <c r="A128" s="9" t="s">
        <v>186</v>
      </c>
      <c r="B128" s="1"/>
      <c r="C128" s="2" t="s">
        <v>159</v>
      </c>
      <c r="D128" s="12">
        <f aca="true" t="shared" si="83" ref="D128:T128">D129</f>
        <v>5490.3</v>
      </c>
      <c r="E128" s="12">
        <f t="shared" si="83"/>
        <v>0</v>
      </c>
      <c r="F128" s="12">
        <f t="shared" si="83"/>
        <v>5490.3</v>
      </c>
      <c r="G128" s="12">
        <f t="shared" si="83"/>
        <v>0</v>
      </c>
      <c r="H128" s="12">
        <f t="shared" si="83"/>
        <v>5490.3</v>
      </c>
      <c r="I128" s="12">
        <f t="shared" si="83"/>
        <v>0</v>
      </c>
      <c r="J128" s="12">
        <f t="shared" si="83"/>
        <v>5490.3</v>
      </c>
      <c r="K128" s="12">
        <f t="shared" si="83"/>
        <v>0</v>
      </c>
      <c r="L128" s="12">
        <f t="shared" si="83"/>
        <v>5490.3</v>
      </c>
      <c r="M128" s="12">
        <f t="shared" si="83"/>
        <v>0</v>
      </c>
      <c r="N128" s="12">
        <f t="shared" si="83"/>
        <v>5490.3</v>
      </c>
      <c r="O128" s="12">
        <f t="shared" si="83"/>
        <v>0</v>
      </c>
      <c r="P128" s="12">
        <f t="shared" si="83"/>
        <v>5490.3</v>
      </c>
      <c r="Q128" s="12">
        <f t="shared" si="83"/>
        <v>0</v>
      </c>
      <c r="R128" s="12">
        <f t="shared" si="83"/>
        <v>5490.3</v>
      </c>
      <c r="S128" s="12">
        <f t="shared" si="83"/>
        <v>0</v>
      </c>
      <c r="T128" s="12">
        <f t="shared" si="83"/>
        <v>5490.3</v>
      </c>
    </row>
    <row r="129" spans="1:20" s="53" customFormat="1" ht="28.5" customHeight="1" hidden="1" outlineLevel="1">
      <c r="A129" s="37" t="s">
        <v>249</v>
      </c>
      <c r="B129" s="8"/>
      <c r="C129" s="10" t="s">
        <v>378</v>
      </c>
      <c r="D129" s="12">
        <f aca="true" t="shared" si="84" ref="D129:T129">SUM(D130:D130)</f>
        <v>5490.3</v>
      </c>
      <c r="E129" s="12">
        <f t="shared" si="84"/>
        <v>0</v>
      </c>
      <c r="F129" s="12">
        <f t="shared" si="84"/>
        <v>5490.3</v>
      </c>
      <c r="G129" s="12">
        <f t="shared" si="84"/>
        <v>0</v>
      </c>
      <c r="H129" s="12">
        <f t="shared" si="84"/>
        <v>5490.3</v>
      </c>
      <c r="I129" s="12">
        <f t="shared" si="84"/>
        <v>0</v>
      </c>
      <c r="J129" s="12">
        <f t="shared" si="84"/>
        <v>5490.3</v>
      </c>
      <c r="K129" s="12">
        <f t="shared" si="84"/>
        <v>0</v>
      </c>
      <c r="L129" s="12">
        <f t="shared" si="84"/>
        <v>5490.3</v>
      </c>
      <c r="M129" s="12">
        <f t="shared" si="84"/>
        <v>0</v>
      </c>
      <c r="N129" s="12">
        <f t="shared" si="84"/>
        <v>5490.3</v>
      </c>
      <c r="O129" s="12">
        <f t="shared" si="84"/>
        <v>0</v>
      </c>
      <c r="P129" s="12">
        <f t="shared" si="84"/>
        <v>5490.3</v>
      </c>
      <c r="Q129" s="12">
        <f t="shared" si="84"/>
        <v>0</v>
      </c>
      <c r="R129" s="12">
        <f t="shared" si="84"/>
        <v>5490.3</v>
      </c>
      <c r="S129" s="12">
        <f t="shared" si="84"/>
        <v>0</v>
      </c>
      <c r="T129" s="12">
        <f t="shared" si="84"/>
        <v>5490.3</v>
      </c>
    </row>
    <row r="130" spans="1:20" s="53" customFormat="1" ht="28.5" customHeight="1" hidden="1" outlineLevel="1">
      <c r="A130" s="37"/>
      <c r="B130" s="1" t="s">
        <v>135</v>
      </c>
      <c r="C130" s="2" t="s">
        <v>136</v>
      </c>
      <c r="D130" s="12">
        <v>5490.3</v>
      </c>
      <c r="E130" s="12"/>
      <c r="F130" s="12">
        <f>SUM(D130:E130)</f>
        <v>5490.3</v>
      </c>
      <c r="G130" s="12"/>
      <c r="H130" s="12">
        <f>SUM(F130:G130)</f>
        <v>5490.3</v>
      </c>
      <c r="I130" s="12"/>
      <c r="J130" s="12">
        <f>SUM(H130:I130)</f>
        <v>5490.3</v>
      </c>
      <c r="K130" s="12"/>
      <c r="L130" s="12">
        <f>SUM(J130:K130)</f>
        <v>5490.3</v>
      </c>
      <c r="M130" s="12"/>
      <c r="N130" s="12">
        <f>SUM(L130:M130)</f>
        <v>5490.3</v>
      </c>
      <c r="O130" s="12"/>
      <c r="P130" s="12">
        <f>SUM(N130:O130)</f>
        <v>5490.3</v>
      </c>
      <c r="Q130" s="12"/>
      <c r="R130" s="12">
        <f>SUM(P130:Q130)</f>
        <v>5490.3</v>
      </c>
      <c r="S130" s="12"/>
      <c r="T130" s="12">
        <f>SUM(R130:S130)</f>
        <v>5490.3</v>
      </c>
    </row>
    <row r="131" spans="1:20" s="25" customFormat="1" ht="28.5" customHeight="1" hidden="1" outlineLevel="1">
      <c r="A131" s="9" t="s">
        <v>250</v>
      </c>
      <c r="B131" s="1"/>
      <c r="C131" s="2" t="s">
        <v>1</v>
      </c>
      <c r="D131" s="12">
        <f aca="true" t="shared" si="85" ref="D131:J131">D132+D134+D136</f>
        <v>6213.8</v>
      </c>
      <c r="E131" s="12">
        <f t="shared" si="85"/>
        <v>721.4</v>
      </c>
      <c r="F131" s="12">
        <f t="shared" si="85"/>
        <v>6935.2</v>
      </c>
      <c r="G131" s="12">
        <f t="shared" si="85"/>
        <v>0</v>
      </c>
      <c r="H131" s="12">
        <f t="shared" si="85"/>
        <v>6935.2</v>
      </c>
      <c r="I131" s="12">
        <f t="shared" si="85"/>
        <v>0</v>
      </c>
      <c r="J131" s="12">
        <f t="shared" si="85"/>
        <v>6935.2</v>
      </c>
      <c r="K131" s="12">
        <f aca="true" t="shared" si="86" ref="K131:P131">K132+K134+K136</f>
        <v>0</v>
      </c>
      <c r="L131" s="12">
        <f t="shared" si="86"/>
        <v>6935.2</v>
      </c>
      <c r="M131" s="12">
        <f t="shared" si="86"/>
        <v>0</v>
      </c>
      <c r="N131" s="12">
        <f t="shared" si="86"/>
        <v>6935.2</v>
      </c>
      <c r="O131" s="12">
        <f t="shared" si="86"/>
        <v>0</v>
      </c>
      <c r="P131" s="12">
        <f t="shared" si="86"/>
        <v>6935.2</v>
      </c>
      <c r="Q131" s="12">
        <f>Q132+Q134+Q136</f>
        <v>0</v>
      </c>
      <c r="R131" s="12">
        <f>R132+R134+R136</f>
        <v>6935.2</v>
      </c>
      <c r="S131" s="12">
        <f>S132+S134+S136</f>
        <v>0</v>
      </c>
      <c r="T131" s="12">
        <f>T132+T134+T136</f>
        <v>6935.2</v>
      </c>
    </row>
    <row r="132" spans="1:20" s="62" customFormat="1" ht="42" customHeight="1" hidden="1" outlineLevel="1">
      <c r="A132" s="9" t="s">
        <v>251</v>
      </c>
      <c r="B132" s="1"/>
      <c r="C132" s="2" t="s">
        <v>184</v>
      </c>
      <c r="D132" s="12">
        <f aca="true" t="shared" si="87" ref="D132:T132">D133</f>
        <v>296.3</v>
      </c>
      <c r="E132" s="12">
        <f t="shared" si="87"/>
        <v>0</v>
      </c>
      <c r="F132" s="12">
        <f t="shared" si="87"/>
        <v>296.3</v>
      </c>
      <c r="G132" s="12">
        <f t="shared" si="87"/>
        <v>0</v>
      </c>
      <c r="H132" s="12">
        <f t="shared" si="87"/>
        <v>296.3</v>
      </c>
      <c r="I132" s="12">
        <f t="shared" si="87"/>
        <v>0</v>
      </c>
      <c r="J132" s="12">
        <f t="shared" si="87"/>
        <v>296.3</v>
      </c>
      <c r="K132" s="12">
        <f t="shared" si="87"/>
        <v>0</v>
      </c>
      <c r="L132" s="12">
        <f t="shared" si="87"/>
        <v>296.3</v>
      </c>
      <c r="M132" s="12">
        <f t="shared" si="87"/>
        <v>0</v>
      </c>
      <c r="N132" s="12">
        <f t="shared" si="87"/>
        <v>296.3</v>
      </c>
      <c r="O132" s="12">
        <f t="shared" si="87"/>
        <v>0</v>
      </c>
      <c r="P132" s="12">
        <f t="shared" si="87"/>
        <v>296.3</v>
      </c>
      <c r="Q132" s="12">
        <f t="shared" si="87"/>
        <v>0</v>
      </c>
      <c r="R132" s="12">
        <f t="shared" si="87"/>
        <v>296.3</v>
      </c>
      <c r="S132" s="12">
        <f t="shared" si="87"/>
        <v>0</v>
      </c>
      <c r="T132" s="12">
        <f t="shared" si="87"/>
        <v>296.3</v>
      </c>
    </row>
    <row r="133" spans="1:20" s="62" customFormat="1" ht="29.25" customHeight="1" hidden="1" outlineLevel="1">
      <c r="A133" s="9"/>
      <c r="B133" s="1" t="s">
        <v>137</v>
      </c>
      <c r="C133" s="2" t="s">
        <v>64</v>
      </c>
      <c r="D133" s="12">
        <v>296.3</v>
      </c>
      <c r="E133" s="12"/>
      <c r="F133" s="12">
        <f>SUM(D133:E133)</f>
        <v>296.3</v>
      </c>
      <c r="G133" s="12"/>
      <c r="H133" s="12">
        <f>SUM(F133:G133)</f>
        <v>296.3</v>
      </c>
      <c r="I133" s="12"/>
      <c r="J133" s="12">
        <f>SUM(H133:I133)</f>
        <v>296.3</v>
      </c>
      <c r="K133" s="12"/>
      <c r="L133" s="12">
        <f>SUM(J133:K133)</f>
        <v>296.3</v>
      </c>
      <c r="M133" s="12"/>
      <c r="N133" s="12">
        <f>SUM(L133:M133)</f>
        <v>296.3</v>
      </c>
      <c r="O133" s="12"/>
      <c r="P133" s="12">
        <f>SUM(N133:O133)</f>
        <v>296.3</v>
      </c>
      <c r="Q133" s="12"/>
      <c r="R133" s="12">
        <f>SUM(P133:Q133)</f>
        <v>296.3</v>
      </c>
      <c r="S133" s="12"/>
      <c r="T133" s="12">
        <f>SUM(R133:S133)</f>
        <v>296.3</v>
      </c>
    </row>
    <row r="134" spans="1:20" s="62" customFormat="1" ht="81" customHeight="1" hidden="1" outlineLevel="1">
      <c r="A134" s="9" t="s">
        <v>252</v>
      </c>
      <c r="B134" s="1"/>
      <c r="C134" s="2" t="s">
        <v>85</v>
      </c>
      <c r="D134" s="12">
        <f aca="true" t="shared" si="88" ref="D134:T134">D135</f>
        <v>5771.4</v>
      </c>
      <c r="E134" s="12">
        <f t="shared" si="88"/>
        <v>721.4</v>
      </c>
      <c r="F134" s="12">
        <f t="shared" si="88"/>
        <v>6492.799999999999</v>
      </c>
      <c r="G134" s="12">
        <f t="shared" si="88"/>
        <v>0</v>
      </c>
      <c r="H134" s="12">
        <f t="shared" si="88"/>
        <v>6492.799999999999</v>
      </c>
      <c r="I134" s="12">
        <f t="shared" si="88"/>
        <v>0</v>
      </c>
      <c r="J134" s="12">
        <f t="shared" si="88"/>
        <v>6492.799999999999</v>
      </c>
      <c r="K134" s="12">
        <f t="shared" si="88"/>
        <v>0</v>
      </c>
      <c r="L134" s="12">
        <f t="shared" si="88"/>
        <v>6492.799999999999</v>
      </c>
      <c r="M134" s="12">
        <f t="shared" si="88"/>
        <v>0</v>
      </c>
      <c r="N134" s="12">
        <f t="shared" si="88"/>
        <v>6492.799999999999</v>
      </c>
      <c r="O134" s="12">
        <f t="shared" si="88"/>
        <v>0</v>
      </c>
      <c r="P134" s="12">
        <f t="shared" si="88"/>
        <v>6492.799999999999</v>
      </c>
      <c r="Q134" s="12">
        <f t="shared" si="88"/>
        <v>0</v>
      </c>
      <c r="R134" s="12">
        <f t="shared" si="88"/>
        <v>6492.799999999999</v>
      </c>
      <c r="S134" s="12">
        <f t="shared" si="88"/>
        <v>0</v>
      </c>
      <c r="T134" s="12">
        <f t="shared" si="88"/>
        <v>6492.799999999999</v>
      </c>
    </row>
    <row r="135" spans="1:20" s="62" customFormat="1" ht="29.25" customHeight="1" hidden="1" outlineLevel="1">
      <c r="A135" s="9"/>
      <c r="B135" s="1" t="s">
        <v>54</v>
      </c>
      <c r="C135" s="2" t="s">
        <v>112</v>
      </c>
      <c r="D135" s="12">
        <v>5771.4</v>
      </c>
      <c r="E135" s="12">
        <v>721.4</v>
      </c>
      <c r="F135" s="12">
        <f>SUM(D135:E135)</f>
        <v>6492.799999999999</v>
      </c>
      <c r="G135" s="12"/>
      <c r="H135" s="12">
        <f>SUM(F135:G135)</f>
        <v>6492.799999999999</v>
      </c>
      <c r="I135" s="12"/>
      <c r="J135" s="12">
        <f>SUM(H135:I135)</f>
        <v>6492.799999999999</v>
      </c>
      <c r="K135" s="12"/>
      <c r="L135" s="12">
        <f>SUM(J135:K135)</f>
        <v>6492.799999999999</v>
      </c>
      <c r="M135" s="12"/>
      <c r="N135" s="12">
        <f>SUM(L135:M135)</f>
        <v>6492.799999999999</v>
      </c>
      <c r="O135" s="12"/>
      <c r="P135" s="12">
        <f>SUM(N135:O135)</f>
        <v>6492.799999999999</v>
      </c>
      <c r="Q135" s="12"/>
      <c r="R135" s="12">
        <f>SUM(P135:Q135)</f>
        <v>6492.799999999999</v>
      </c>
      <c r="S135" s="12"/>
      <c r="T135" s="12">
        <f>SUM(R135:S135)</f>
        <v>6492.799999999999</v>
      </c>
    </row>
    <row r="136" spans="1:20" s="62" customFormat="1" ht="54" customHeight="1" hidden="1" outlineLevel="1">
      <c r="A136" s="9" t="s">
        <v>253</v>
      </c>
      <c r="B136" s="1"/>
      <c r="C136" s="2" t="s">
        <v>254</v>
      </c>
      <c r="D136" s="12">
        <f aca="true" t="shared" si="89" ref="D136:J136">SUM(D137:D138)</f>
        <v>146.10000000000002</v>
      </c>
      <c r="E136" s="12">
        <f t="shared" si="89"/>
        <v>0</v>
      </c>
      <c r="F136" s="12">
        <f t="shared" si="89"/>
        <v>146.10000000000002</v>
      </c>
      <c r="G136" s="12">
        <f t="shared" si="89"/>
        <v>0</v>
      </c>
      <c r="H136" s="12">
        <f t="shared" si="89"/>
        <v>146.10000000000002</v>
      </c>
      <c r="I136" s="12">
        <f t="shared" si="89"/>
        <v>0</v>
      </c>
      <c r="J136" s="12">
        <f t="shared" si="89"/>
        <v>146.10000000000002</v>
      </c>
      <c r="K136" s="12">
        <f aca="true" t="shared" si="90" ref="K136:P136">SUM(K137:K138)</f>
        <v>0</v>
      </c>
      <c r="L136" s="12">
        <f t="shared" si="90"/>
        <v>146.10000000000002</v>
      </c>
      <c r="M136" s="12">
        <f t="shared" si="90"/>
        <v>0</v>
      </c>
      <c r="N136" s="12">
        <f t="shared" si="90"/>
        <v>146.10000000000002</v>
      </c>
      <c r="O136" s="12">
        <f t="shared" si="90"/>
        <v>0</v>
      </c>
      <c r="P136" s="12">
        <f t="shared" si="90"/>
        <v>146.10000000000002</v>
      </c>
      <c r="Q136" s="12">
        <f>SUM(Q137:Q138)</f>
        <v>0</v>
      </c>
      <c r="R136" s="12">
        <f>SUM(R137:R138)</f>
        <v>146.10000000000002</v>
      </c>
      <c r="S136" s="12">
        <f>SUM(S137:S138)</f>
        <v>0</v>
      </c>
      <c r="T136" s="12">
        <f>SUM(T137:T138)</f>
        <v>146.10000000000002</v>
      </c>
    </row>
    <row r="137" spans="1:20" s="62" customFormat="1" ht="54" customHeight="1" hidden="1" outlineLevel="1">
      <c r="A137" s="9"/>
      <c r="B137" s="1" t="s">
        <v>61</v>
      </c>
      <c r="C137" s="2" t="s">
        <v>182</v>
      </c>
      <c r="D137" s="12">
        <v>131.8</v>
      </c>
      <c r="E137" s="12"/>
      <c r="F137" s="12">
        <f>SUM(D137:E137)</f>
        <v>131.8</v>
      </c>
      <c r="G137" s="12"/>
      <c r="H137" s="12">
        <f>SUM(F137:G137)</f>
        <v>131.8</v>
      </c>
      <c r="I137" s="12"/>
      <c r="J137" s="12">
        <f>SUM(H137:I137)</f>
        <v>131.8</v>
      </c>
      <c r="K137" s="12"/>
      <c r="L137" s="12">
        <f>SUM(J137:K137)</f>
        <v>131.8</v>
      </c>
      <c r="M137" s="12"/>
      <c r="N137" s="12">
        <f>SUM(L137:M137)</f>
        <v>131.8</v>
      </c>
      <c r="O137" s="12"/>
      <c r="P137" s="12">
        <f>SUM(N137:O137)</f>
        <v>131.8</v>
      </c>
      <c r="Q137" s="12"/>
      <c r="R137" s="12">
        <f>SUM(P137:Q137)</f>
        <v>131.8</v>
      </c>
      <c r="S137" s="12"/>
      <c r="T137" s="12">
        <f>SUM(R137:S137)</f>
        <v>131.8</v>
      </c>
    </row>
    <row r="138" spans="1:20" s="62" customFormat="1" ht="29.25" customHeight="1" hidden="1" outlineLevel="1">
      <c r="A138" s="9"/>
      <c r="B138" s="1" t="s">
        <v>137</v>
      </c>
      <c r="C138" s="2" t="s">
        <v>64</v>
      </c>
      <c r="D138" s="12">
        <v>14.3</v>
      </c>
      <c r="E138" s="12"/>
      <c r="F138" s="12">
        <f>SUM(D138:E138)</f>
        <v>14.3</v>
      </c>
      <c r="G138" s="12"/>
      <c r="H138" s="12">
        <f>SUM(F138:G138)</f>
        <v>14.3</v>
      </c>
      <c r="I138" s="12"/>
      <c r="J138" s="12">
        <f>SUM(H138:I138)</f>
        <v>14.3</v>
      </c>
      <c r="K138" s="12"/>
      <c r="L138" s="12">
        <f>SUM(J138:K138)</f>
        <v>14.3</v>
      </c>
      <c r="M138" s="12"/>
      <c r="N138" s="12">
        <f>SUM(L138:M138)</f>
        <v>14.3</v>
      </c>
      <c r="O138" s="12"/>
      <c r="P138" s="12">
        <f>SUM(N138:O138)</f>
        <v>14.3</v>
      </c>
      <c r="Q138" s="12"/>
      <c r="R138" s="12">
        <f>SUM(P138:Q138)</f>
        <v>14.3</v>
      </c>
      <c r="S138" s="12"/>
      <c r="T138" s="12">
        <f>SUM(R138:S138)</f>
        <v>14.3</v>
      </c>
    </row>
    <row r="139" spans="1:20" s="27" customFormat="1" ht="29.25" customHeight="1" hidden="1" outlineLevel="1">
      <c r="A139" s="45" t="s">
        <v>101</v>
      </c>
      <c r="B139" s="46"/>
      <c r="C139" s="47" t="s">
        <v>539</v>
      </c>
      <c r="D139" s="11">
        <f aca="true" t="shared" si="91" ref="D139:J139">D140+D152+D158+D162+D169+D173</f>
        <v>47989.95357</v>
      </c>
      <c r="E139" s="11">
        <f t="shared" si="91"/>
        <v>0</v>
      </c>
      <c r="F139" s="11">
        <f t="shared" si="91"/>
        <v>47989.95357</v>
      </c>
      <c r="G139" s="11">
        <f t="shared" si="91"/>
        <v>-1818.00654</v>
      </c>
      <c r="H139" s="11">
        <f t="shared" si="91"/>
        <v>46171.947029999996</v>
      </c>
      <c r="I139" s="11">
        <f t="shared" si="91"/>
        <v>134.37316</v>
      </c>
      <c r="J139" s="11">
        <f t="shared" si="91"/>
        <v>46306.32019</v>
      </c>
      <c r="K139" s="11">
        <f aca="true" t="shared" si="92" ref="K139:P139">K140+K152+K158+K162+K169+K173</f>
        <v>0</v>
      </c>
      <c r="L139" s="11">
        <f t="shared" si="92"/>
        <v>46306.32019</v>
      </c>
      <c r="M139" s="11">
        <f t="shared" si="92"/>
        <v>0</v>
      </c>
      <c r="N139" s="11">
        <f t="shared" si="92"/>
        <v>46306.32019</v>
      </c>
      <c r="O139" s="11">
        <f t="shared" si="92"/>
        <v>-12</v>
      </c>
      <c r="P139" s="11">
        <f t="shared" si="92"/>
        <v>46294.32019</v>
      </c>
      <c r="Q139" s="11">
        <f>Q140+Q152+Q158+Q162+Q169+Q173</f>
        <v>55</v>
      </c>
      <c r="R139" s="11">
        <f>R140+R152+R158+R162+R169+R173</f>
        <v>46349.32019</v>
      </c>
      <c r="S139" s="11">
        <f>S140+S152+S158+S162+S169+S173</f>
        <v>0</v>
      </c>
      <c r="T139" s="11">
        <f>T140+T152+T158+T162+T169+T173</f>
        <v>46349.32019</v>
      </c>
    </row>
    <row r="140" spans="1:20" s="24" customFormat="1" ht="29.25" customHeight="1" hidden="1" outlineLevel="1">
      <c r="A140" s="9" t="s">
        <v>102</v>
      </c>
      <c r="B140" s="33"/>
      <c r="C140" s="10" t="s">
        <v>540</v>
      </c>
      <c r="D140" s="12">
        <f aca="true" t="shared" si="93" ref="D140:T140">D141</f>
        <v>23679.98211</v>
      </c>
      <c r="E140" s="12">
        <f t="shared" si="93"/>
        <v>0</v>
      </c>
      <c r="F140" s="12">
        <f t="shared" si="93"/>
        <v>23679.98211</v>
      </c>
      <c r="G140" s="12">
        <f t="shared" si="93"/>
        <v>0</v>
      </c>
      <c r="H140" s="12">
        <f t="shared" si="93"/>
        <v>23679.98211</v>
      </c>
      <c r="I140" s="12">
        <f t="shared" si="93"/>
        <v>134.37316</v>
      </c>
      <c r="J140" s="12">
        <f t="shared" si="93"/>
        <v>23814.35527</v>
      </c>
      <c r="K140" s="12">
        <f t="shared" si="93"/>
        <v>0</v>
      </c>
      <c r="L140" s="12">
        <f t="shared" si="93"/>
        <v>23814.35527</v>
      </c>
      <c r="M140" s="12">
        <f t="shared" si="93"/>
        <v>0</v>
      </c>
      <c r="N140" s="12">
        <f t="shared" si="93"/>
        <v>23814.35527</v>
      </c>
      <c r="O140" s="12">
        <f t="shared" si="93"/>
        <v>-12</v>
      </c>
      <c r="P140" s="12">
        <f t="shared" si="93"/>
        <v>23802.35527</v>
      </c>
      <c r="Q140" s="12">
        <f t="shared" si="93"/>
        <v>55</v>
      </c>
      <c r="R140" s="12">
        <f t="shared" si="93"/>
        <v>23857.35527</v>
      </c>
      <c r="S140" s="12">
        <f t="shared" si="93"/>
        <v>0</v>
      </c>
      <c r="T140" s="12">
        <f t="shared" si="93"/>
        <v>23857.35527</v>
      </c>
    </row>
    <row r="141" spans="1:20" s="24" customFormat="1" ht="15.75" customHeight="1" hidden="1" outlineLevel="1">
      <c r="A141" s="9" t="s">
        <v>103</v>
      </c>
      <c r="B141" s="1"/>
      <c r="C141" s="10" t="s">
        <v>16</v>
      </c>
      <c r="D141" s="12">
        <f aca="true" t="shared" si="94" ref="D141:J141">D142+D144+D146</f>
        <v>23679.98211</v>
      </c>
      <c r="E141" s="12">
        <f t="shared" si="94"/>
        <v>0</v>
      </c>
      <c r="F141" s="12">
        <f t="shared" si="94"/>
        <v>23679.98211</v>
      </c>
      <c r="G141" s="12">
        <f t="shared" si="94"/>
        <v>0</v>
      </c>
      <c r="H141" s="12">
        <f t="shared" si="94"/>
        <v>23679.98211</v>
      </c>
      <c r="I141" s="12">
        <f t="shared" si="94"/>
        <v>134.37316</v>
      </c>
      <c r="J141" s="12">
        <f t="shared" si="94"/>
        <v>23814.35527</v>
      </c>
      <c r="K141" s="12">
        <f aca="true" t="shared" si="95" ref="K141:P141">K142+K144+K146</f>
        <v>0</v>
      </c>
      <c r="L141" s="12">
        <f t="shared" si="95"/>
        <v>23814.35527</v>
      </c>
      <c r="M141" s="12">
        <f t="shared" si="95"/>
        <v>0</v>
      </c>
      <c r="N141" s="12">
        <f t="shared" si="95"/>
        <v>23814.35527</v>
      </c>
      <c r="O141" s="12">
        <f t="shared" si="95"/>
        <v>-12</v>
      </c>
      <c r="P141" s="12">
        <f t="shared" si="95"/>
        <v>23802.35527</v>
      </c>
      <c r="Q141" s="12">
        <f>Q142+Q144+Q146</f>
        <v>55</v>
      </c>
      <c r="R141" s="12">
        <f>R142+R144+R146</f>
        <v>23857.35527</v>
      </c>
      <c r="S141" s="12">
        <f>S142+S144+S146</f>
        <v>0</v>
      </c>
      <c r="T141" s="12">
        <f>T142+T144+T146</f>
        <v>23857.35527</v>
      </c>
    </row>
    <row r="142" spans="1:20" s="23" customFormat="1" ht="28.5" customHeight="1" hidden="1" outlineLevel="1">
      <c r="A142" s="9" t="s">
        <v>255</v>
      </c>
      <c r="B142" s="33"/>
      <c r="C142" s="10" t="s">
        <v>256</v>
      </c>
      <c r="D142" s="12">
        <f aca="true" t="shared" si="96" ref="D142:T142">D143</f>
        <v>20592</v>
      </c>
      <c r="E142" s="12">
        <f t="shared" si="96"/>
        <v>0</v>
      </c>
      <c r="F142" s="12">
        <f t="shared" si="96"/>
        <v>20592</v>
      </c>
      <c r="G142" s="12">
        <f t="shared" si="96"/>
        <v>0</v>
      </c>
      <c r="H142" s="12">
        <f t="shared" si="96"/>
        <v>20592</v>
      </c>
      <c r="I142" s="12">
        <f t="shared" si="96"/>
        <v>134.37316</v>
      </c>
      <c r="J142" s="12">
        <f t="shared" si="96"/>
        <v>20726.37316</v>
      </c>
      <c r="K142" s="12">
        <f t="shared" si="96"/>
        <v>1174.98211</v>
      </c>
      <c r="L142" s="12">
        <f t="shared" si="96"/>
        <v>21901.35527</v>
      </c>
      <c r="M142" s="12">
        <f t="shared" si="96"/>
        <v>0</v>
      </c>
      <c r="N142" s="12">
        <f t="shared" si="96"/>
        <v>21901.35527</v>
      </c>
      <c r="O142" s="12">
        <f t="shared" si="96"/>
        <v>-12</v>
      </c>
      <c r="P142" s="12">
        <f t="shared" si="96"/>
        <v>21889.35527</v>
      </c>
      <c r="Q142" s="12">
        <f t="shared" si="96"/>
        <v>-10</v>
      </c>
      <c r="R142" s="12">
        <f t="shared" si="96"/>
        <v>21879.35527</v>
      </c>
      <c r="S142" s="12">
        <f t="shared" si="96"/>
        <v>0</v>
      </c>
      <c r="T142" s="12">
        <f t="shared" si="96"/>
        <v>21879.35527</v>
      </c>
    </row>
    <row r="143" spans="1:20" s="23" customFormat="1" ht="29.25" customHeight="1" hidden="1" outlineLevel="1">
      <c r="A143" s="9"/>
      <c r="B143" s="1" t="s">
        <v>135</v>
      </c>
      <c r="C143" s="2" t="s">
        <v>136</v>
      </c>
      <c r="D143" s="12">
        <f>20792-200</f>
        <v>20592</v>
      </c>
      <c r="E143" s="12"/>
      <c r="F143" s="12">
        <f>SUM(D143:E143)</f>
        <v>20592</v>
      </c>
      <c r="G143" s="12"/>
      <c r="H143" s="12">
        <f>SUM(F143:G143)</f>
        <v>20592</v>
      </c>
      <c r="I143" s="12">
        <v>134.37316</v>
      </c>
      <c r="J143" s="12">
        <f>SUM(H143:I143)</f>
        <v>20726.37316</v>
      </c>
      <c r="K143" s="12">
        <v>1174.98211</v>
      </c>
      <c r="L143" s="12">
        <f>SUM(J143:K143)</f>
        <v>21901.35527</v>
      </c>
      <c r="M143" s="12"/>
      <c r="N143" s="12">
        <f>SUM(L143:M143)</f>
        <v>21901.35527</v>
      </c>
      <c r="O143" s="12">
        <v>-12</v>
      </c>
      <c r="P143" s="12">
        <f>SUM(N143:O143)</f>
        <v>21889.35527</v>
      </c>
      <c r="Q143" s="12">
        <v>-10</v>
      </c>
      <c r="R143" s="12">
        <f>SUM(P143:Q143)</f>
        <v>21879.35527</v>
      </c>
      <c r="S143" s="12"/>
      <c r="T143" s="12">
        <f>SUM(R143:S143)</f>
        <v>21879.35527</v>
      </c>
    </row>
    <row r="144" spans="1:20" s="23" customFormat="1" ht="15.75" customHeight="1" hidden="1" outlineLevel="1">
      <c r="A144" s="9" t="s">
        <v>257</v>
      </c>
      <c r="B144" s="33"/>
      <c r="C144" s="10" t="s">
        <v>258</v>
      </c>
      <c r="D144" s="12">
        <f aca="true" t="shared" si="97" ref="D144:T144">D145</f>
        <v>1163</v>
      </c>
      <c r="E144" s="12">
        <f t="shared" si="97"/>
        <v>0</v>
      </c>
      <c r="F144" s="12">
        <f t="shared" si="97"/>
        <v>1163</v>
      </c>
      <c r="G144" s="12">
        <f t="shared" si="97"/>
        <v>0</v>
      </c>
      <c r="H144" s="12">
        <f t="shared" si="97"/>
        <v>1163</v>
      </c>
      <c r="I144" s="12">
        <f t="shared" si="97"/>
        <v>0</v>
      </c>
      <c r="J144" s="12">
        <f t="shared" si="97"/>
        <v>1163</v>
      </c>
      <c r="K144" s="12">
        <f t="shared" si="97"/>
        <v>0</v>
      </c>
      <c r="L144" s="12">
        <f t="shared" si="97"/>
        <v>1163</v>
      </c>
      <c r="M144" s="12">
        <f t="shared" si="97"/>
        <v>0</v>
      </c>
      <c r="N144" s="12">
        <f t="shared" si="97"/>
        <v>1163</v>
      </c>
      <c r="O144" s="12">
        <f t="shared" si="97"/>
        <v>0</v>
      </c>
      <c r="P144" s="12">
        <f t="shared" si="97"/>
        <v>1163</v>
      </c>
      <c r="Q144" s="12">
        <f t="shared" si="97"/>
        <v>65</v>
      </c>
      <c r="R144" s="12">
        <f t="shared" si="97"/>
        <v>1228</v>
      </c>
      <c r="S144" s="12">
        <f t="shared" si="97"/>
        <v>0</v>
      </c>
      <c r="T144" s="12">
        <f t="shared" si="97"/>
        <v>1228</v>
      </c>
    </row>
    <row r="145" spans="1:20" s="23" customFormat="1" ht="28.5" customHeight="1" hidden="1" outlineLevel="1">
      <c r="A145" s="9"/>
      <c r="B145" s="1" t="s">
        <v>135</v>
      </c>
      <c r="C145" s="2" t="s">
        <v>136</v>
      </c>
      <c r="D145" s="12">
        <v>1163</v>
      </c>
      <c r="E145" s="12"/>
      <c r="F145" s="12">
        <f>SUM(D145:E145)</f>
        <v>1163</v>
      </c>
      <c r="G145" s="12"/>
      <c r="H145" s="12">
        <f>SUM(F145:G145)</f>
        <v>1163</v>
      </c>
      <c r="I145" s="12"/>
      <c r="J145" s="12">
        <f>SUM(H145:I145)</f>
        <v>1163</v>
      </c>
      <c r="K145" s="12"/>
      <c r="L145" s="12">
        <f>SUM(J145:K145)</f>
        <v>1163</v>
      </c>
      <c r="M145" s="12"/>
      <c r="N145" s="12">
        <f>SUM(L145:M145)</f>
        <v>1163</v>
      </c>
      <c r="O145" s="12"/>
      <c r="P145" s="12">
        <f>SUM(N145:O145)</f>
        <v>1163</v>
      </c>
      <c r="Q145" s="12">
        <v>65</v>
      </c>
      <c r="R145" s="12">
        <f>SUM(P145:Q145)</f>
        <v>1228</v>
      </c>
      <c r="S145" s="12"/>
      <c r="T145" s="12">
        <f>SUM(R145:S145)</f>
        <v>1228</v>
      </c>
    </row>
    <row r="146" spans="1:20" s="23" customFormat="1" ht="40.5" customHeight="1" hidden="1" outlineLevel="1">
      <c r="A146" s="9" t="s">
        <v>518</v>
      </c>
      <c r="B146" s="1"/>
      <c r="C146" s="2" t="s">
        <v>519</v>
      </c>
      <c r="D146" s="12">
        <f aca="true" t="shared" si="98" ref="D146:T146">D147</f>
        <v>1924.98211</v>
      </c>
      <c r="E146" s="12">
        <f t="shared" si="98"/>
        <v>0</v>
      </c>
      <c r="F146" s="12">
        <f t="shared" si="98"/>
        <v>1924.98211</v>
      </c>
      <c r="G146" s="12">
        <f t="shared" si="98"/>
        <v>0</v>
      </c>
      <c r="H146" s="12">
        <f t="shared" si="98"/>
        <v>1924.98211</v>
      </c>
      <c r="I146" s="12">
        <f t="shared" si="98"/>
        <v>0</v>
      </c>
      <c r="J146" s="12">
        <f t="shared" si="98"/>
        <v>1924.98211</v>
      </c>
      <c r="K146" s="12">
        <f t="shared" si="98"/>
        <v>-1174.98211</v>
      </c>
      <c r="L146" s="12">
        <f t="shared" si="98"/>
        <v>750</v>
      </c>
      <c r="M146" s="12">
        <f t="shared" si="98"/>
        <v>0</v>
      </c>
      <c r="N146" s="12">
        <f t="shared" si="98"/>
        <v>750</v>
      </c>
      <c r="O146" s="12">
        <f t="shared" si="98"/>
        <v>0</v>
      </c>
      <c r="P146" s="12">
        <f t="shared" si="98"/>
        <v>750</v>
      </c>
      <c r="Q146" s="12">
        <f t="shared" si="98"/>
        <v>0</v>
      </c>
      <c r="R146" s="12">
        <f t="shared" si="98"/>
        <v>750</v>
      </c>
      <c r="S146" s="12">
        <f t="shared" si="98"/>
        <v>0</v>
      </c>
      <c r="T146" s="12">
        <f t="shared" si="98"/>
        <v>750</v>
      </c>
    </row>
    <row r="147" spans="1:20" s="23" customFormat="1" ht="27.75" customHeight="1" hidden="1" outlineLevel="1">
      <c r="A147" s="9"/>
      <c r="B147" s="1" t="s">
        <v>135</v>
      </c>
      <c r="C147" s="2" t="s">
        <v>136</v>
      </c>
      <c r="D147" s="12">
        <f aca="true" t="shared" si="99" ref="D147:J147">SUM(D149:D151)</f>
        <v>1924.98211</v>
      </c>
      <c r="E147" s="12">
        <f t="shared" si="99"/>
        <v>0</v>
      </c>
      <c r="F147" s="12">
        <f t="shared" si="99"/>
        <v>1924.98211</v>
      </c>
      <c r="G147" s="12">
        <f t="shared" si="99"/>
        <v>0</v>
      </c>
      <c r="H147" s="12">
        <f t="shared" si="99"/>
        <v>1924.98211</v>
      </c>
      <c r="I147" s="12">
        <f t="shared" si="99"/>
        <v>0</v>
      </c>
      <c r="J147" s="12">
        <f t="shared" si="99"/>
        <v>1924.98211</v>
      </c>
      <c r="K147" s="12">
        <f aca="true" t="shared" si="100" ref="K147:P147">SUM(K149:K151)</f>
        <v>-1174.98211</v>
      </c>
      <c r="L147" s="12">
        <f t="shared" si="100"/>
        <v>750</v>
      </c>
      <c r="M147" s="12">
        <f t="shared" si="100"/>
        <v>0</v>
      </c>
      <c r="N147" s="12">
        <f t="shared" si="100"/>
        <v>750</v>
      </c>
      <c r="O147" s="12">
        <f t="shared" si="100"/>
        <v>0</v>
      </c>
      <c r="P147" s="12">
        <f t="shared" si="100"/>
        <v>750</v>
      </c>
      <c r="Q147" s="12">
        <f>SUM(Q149:Q151)</f>
        <v>0</v>
      </c>
      <c r="R147" s="12">
        <f>SUM(R149:R151)</f>
        <v>750</v>
      </c>
      <c r="S147" s="12">
        <f>SUM(S149:S151)</f>
        <v>0</v>
      </c>
      <c r="T147" s="12">
        <f>SUM(T149:T151)</f>
        <v>750</v>
      </c>
    </row>
    <row r="148" spans="1:20" s="23" customFormat="1" ht="15" customHeight="1" hidden="1" outlineLevel="1">
      <c r="A148" s="9"/>
      <c r="B148" s="1"/>
      <c r="C148" s="2" t="s">
        <v>158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s="23" customFormat="1" ht="15" customHeight="1" hidden="1" outlineLevel="1">
      <c r="A149" s="9"/>
      <c r="B149" s="1"/>
      <c r="C149" s="2" t="s">
        <v>165</v>
      </c>
      <c r="D149" s="12">
        <v>1924.98211</v>
      </c>
      <c r="E149" s="12"/>
      <c r="F149" s="12">
        <f>SUM(D149:E149)</f>
        <v>1924.98211</v>
      </c>
      <c r="G149" s="12"/>
      <c r="H149" s="12">
        <f>SUM(F149:G149)</f>
        <v>1924.98211</v>
      </c>
      <c r="I149" s="12"/>
      <c r="J149" s="12">
        <f>SUM(H149:I149)</f>
        <v>1924.98211</v>
      </c>
      <c r="K149" s="12">
        <v>-1174.98211</v>
      </c>
      <c r="L149" s="12">
        <f>SUM(J149:K149)</f>
        <v>750</v>
      </c>
      <c r="M149" s="12"/>
      <c r="N149" s="12">
        <f>SUM(L149:M149)</f>
        <v>750</v>
      </c>
      <c r="O149" s="12"/>
      <c r="P149" s="12">
        <f>SUM(N149:O149)</f>
        <v>750</v>
      </c>
      <c r="Q149" s="12"/>
      <c r="R149" s="12">
        <f>SUM(P149:Q149)</f>
        <v>750</v>
      </c>
      <c r="S149" s="12"/>
      <c r="T149" s="12">
        <f>SUM(R149:S149)</f>
        <v>750</v>
      </c>
    </row>
    <row r="150" spans="1:20" s="23" customFormat="1" ht="15" customHeight="1" hidden="1" outlineLevel="1">
      <c r="A150" s="9"/>
      <c r="B150" s="1"/>
      <c r="C150" s="2" t="s">
        <v>164</v>
      </c>
      <c r="D150" s="12"/>
      <c r="E150" s="12"/>
      <c r="F150" s="12">
        <f>SUM(D150:E150)</f>
        <v>0</v>
      </c>
      <c r="G150" s="12"/>
      <c r="H150" s="12">
        <f>SUM(F150:G150)</f>
        <v>0</v>
      </c>
      <c r="I150" s="12"/>
      <c r="J150" s="12">
        <f>SUM(H150:I150)</f>
        <v>0</v>
      </c>
      <c r="K150" s="12"/>
      <c r="L150" s="12">
        <f>SUM(J150:K150)</f>
        <v>0</v>
      </c>
      <c r="M150" s="12"/>
      <c r="N150" s="12">
        <f>SUM(L150:M150)</f>
        <v>0</v>
      </c>
      <c r="O150" s="12"/>
      <c r="P150" s="12">
        <f>SUM(N150:O150)</f>
        <v>0</v>
      </c>
      <c r="Q150" s="12"/>
      <c r="R150" s="12">
        <f>SUM(P150:Q150)</f>
        <v>0</v>
      </c>
      <c r="S150" s="12"/>
      <c r="T150" s="12">
        <f>SUM(R150:S150)</f>
        <v>0</v>
      </c>
    </row>
    <row r="151" spans="1:20" s="23" customFormat="1" ht="15" customHeight="1" hidden="1" outlineLevel="1">
      <c r="A151" s="9"/>
      <c r="B151" s="1"/>
      <c r="C151" s="2" t="s">
        <v>443</v>
      </c>
      <c r="D151" s="12"/>
      <c r="E151" s="12"/>
      <c r="F151" s="12">
        <f>SUM(D151:E151)</f>
        <v>0</v>
      </c>
      <c r="G151" s="12"/>
      <c r="H151" s="12">
        <f>SUM(F151:G151)</f>
        <v>0</v>
      </c>
      <c r="I151" s="12"/>
      <c r="J151" s="12">
        <f>SUM(H151:I151)</f>
        <v>0</v>
      </c>
      <c r="K151" s="12"/>
      <c r="L151" s="12">
        <f>SUM(J151:K151)</f>
        <v>0</v>
      </c>
      <c r="M151" s="12"/>
      <c r="N151" s="12">
        <f>SUM(L151:M151)</f>
        <v>0</v>
      </c>
      <c r="O151" s="12"/>
      <c r="P151" s="12">
        <f>SUM(N151:O151)</f>
        <v>0</v>
      </c>
      <c r="Q151" s="12"/>
      <c r="R151" s="12">
        <f>SUM(P151:Q151)</f>
        <v>0</v>
      </c>
      <c r="S151" s="12"/>
      <c r="T151" s="12">
        <f>SUM(R151:S151)</f>
        <v>0</v>
      </c>
    </row>
    <row r="152" spans="1:20" s="24" customFormat="1" ht="15" customHeight="1" hidden="1" outlineLevel="1" collapsed="1">
      <c r="A152" s="9" t="s">
        <v>156</v>
      </c>
      <c r="B152" s="1"/>
      <c r="C152" s="2" t="s">
        <v>541</v>
      </c>
      <c r="D152" s="12">
        <f aca="true" t="shared" si="101" ref="D152:T152">D153</f>
        <v>11912</v>
      </c>
      <c r="E152" s="12">
        <f t="shared" si="101"/>
        <v>0</v>
      </c>
      <c r="F152" s="12">
        <f t="shared" si="101"/>
        <v>11912</v>
      </c>
      <c r="G152" s="12">
        <f t="shared" si="101"/>
        <v>0</v>
      </c>
      <c r="H152" s="12">
        <f t="shared" si="101"/>
        <v>11912</v>
      </c>
      <c r="I152" s="12">
        <f t="shared" si="101"/>
        <v>0</v>
      </c>
      <c r="J152" s="12">
        <f t="shared" si="101"/>
        <v>11912</v>
      </c>
      <c r="K152" s="12">
        <f t="shared" si="101"/>
        <v>0</v>
      </c>
      <c r="L152" s="12">
        <f t="shared" si="101"/>
        <v>11912</v>
      </c>
      <c r="M152" s="12">
        <f t="shared" si="101"/>
        <v>0</v>
      </c>
      <c r="N152" s="12">
        <f t="shared" si="101"/>
        <v>11912</v>
      </c>
      <c r="O152" s="12">
        <f t="shared" si="101"/>
        <v>0</v>
      </c>
      <c r="P152" s="12">
        <f t="shared" si="101"/>
        <v>11912</v>
      </c>
      <c r="Q152" s="12">
        <f t="shared" si="101"/>
        <v>0</v>
      </c>
      <c r="R152" s="12">
        <f t="shared" si="101"/>
        <v>11912</v>
      </c>
      <c r="S152" s="12">
        <f t="shared" si="101"/>
        <v>0</v>
      </c>
      <c r="T152" s="12">
        <f t="shared" si="101"/>
        <v>11912</v>
      </c>
    </row>
    <row r="153" spans="1:20" s="24" customFormat="1" ht="15.75" customHeight="1" hidden="1" outlineLevel="1">
      <c r="A153" s="9" t="s">
        <v>157</v>
      </c>
      <c r="B153" s="1"/>
      <c r="C153" s="2" t="s">
        <v>9</v>
      </c>
      <c r="D153" s="12">
        <f aca="true" t="shared" si="102" ref="D153:J153">D156+D154</f>
        <v>11912</v>
      </c>
      <c r="E153" s="12">
        <f t="shared" si="102"/>
        <v>0</v>
      </c>
      <c r="F153" s="12">
        <f t="shared" si="102"/>
        <v>11912</v>
      </c>
      <c r="G153" s="12">
        <f t="shared" si="102"/>
        <v>0</v>
      </c>
      <c r="H153" s="12">
        <f t="shared" si="102"/>
        <v>11912</v>
      </c>
      <c r="I153" s="12">
        <f t="shared" si="102"/>
        <v>0</v>
      </c>
      <c r="J153" s="12">
        <f t="shared" si="102"/>
        <v>11912</v>
      </c>
      <c r="K153" s="12">
        <f aca="true" t="shared" si="103" ref="K153:P153">K156+K154</f>
        <v>0</v>
      </c>
      <c r="L153" s="12">
        <f t="shared" si="103"/>
        <v>11912</v>
      </c>
      <c r="M153" s="12">
        <f t="shared" si="103"/>
        <v>0</v>
      </c>
      <c r="N153" s="12">
        <f t="shared" si="103"/>
        <v>11912</v>
      </c>
      <c r="O153" s="12">
        <f t="shared" si="103"/>
        <v>0</v>
      </c>
      <c r="P153" s="12">
        <f t="shared" si="103"/>
        <v>11912</v>
      </c>
      <c r="Q153" s="12">
        <f>Q156+Q154</f>
        <v>0</v>
      </c>
      <c r="R153" s="12">
        <f>R156+R154</f>
        <v>11912</v>
      </c>
      <c r="S153" s="12">
        <f>S156+S154</f>
        <v>0</v>
      </c>
      <c r="T153" s="12">
        <f>T156+T154</f>
        <v>11912</v>
      </c>
    </row>
    <row r="154" spans="1:20" s="23" customFormat="1" ht="15.75" customHeight="1" hidden="1" outlineLevel="1">
      <c r="A154" s="9" t="s">
        <v>525</v>
      </c>
      <c r="B154" s="1"/>
      <c r="C154" s="2" t="s">
        <v>526</v>
      </c>
      <c r="D154" s="12">
        <f aca="true" t="shared" si="104" ref="D154:T154">D155</f>
        <v>450</v>
      </c>
      <c r="E154" s="12">
        <f t="shared" si="104"/>
        <v>0</v>
      </c>
      <c r="F154" s="12">
        <f t="shared" si="104"/>
        <v>450</v>
      </c>
      <c r="G154" s="12">
        <f t="shared" si="104"/>
        <v>0</v>
      </c>
      <c r="H154" s="12">
        <f t="shared" si="104"/>
        <v>450</v>
      </c>
      <c r="I154" s="12">
        <f t="shared" si="104"/>
        <v>0</v>
      </c>
      <c r="J154" s="12">
        <f t="shared" si="104"/>
        <v>450</v>
      </c>
      <c r="K154" s="12">
        <f t="shared" si="104"/>
        <v>0</v>
      </c>
      <c r="L154" s="12">
        <f t="shared" si="104"/>
        <v>450</v>
      </c>
      <c r="M154" s="12">
        <f t="shared" si="104"/>
        <v>0</v>
      </c>
      <c r="N154" s="12">
        <f t="shared" si="104"/>
        <v>450</v>
      </c>
      <c r="O154" s="12">
        <f t="shared" si="104"/>
        <v>0</v>
      </c>
      <c r="P154" s="12">
        <f t="shared" si="104"/>
        <v>450</v>
      </c>
      <c r="Q154" s="12">
        <f t="shared" si="104"/>
        <v>0</v>
      </c>
      <c r="R154" s="12">
        <f t="shared" si="104"/>
        <v>450</v>
      </c>
      <c r="S154" s="12">
        <f t="shared" si="104"/>
        <v>0</v>
      </c>
      <c r="T154" s="12">
        <f t="shared" si="104"/>
        <v>450</v>
      </c>
    </row>
    <row r="155" spans="1:20" s="23" customFormat="1" ht="27.75" customHeight="1" hidden="1" outlineLevel="1">
      <c r="A155" s="9"/>
      <c r="B155" s="1" t="s">
        <v>135</v>
      </c>
      <c r="C155" s="2" t="s">
        <v>136</v>
      </c>
      <c r="D155" s="12">
        <v>450</v>
      </c>
      <c r="E155" s="12"/>
      <c r="F155" s="12">
        <f>SUM(D155:E155)</f>
        <v>450</v>
      </c>
      <c r="G155" s="12"/>
      <c r="H155" s="12">
        <f>SUM(F155:G155)</f>
        <v>450</v>
      </c>
      <c r="I155" s="12"/>
      <c r="J155" s="12">
        <f>SUM(H155:I155)</f>
        <v>450</v>
      </c>
      <c r="K155" s="12"/>
      <c r="L155" s="12">
        <f>SUM(J155:K155)</f>
        <v>450</v>
      </c>
      <c r="M155" s="12"/>
      <c r="N155" s="12">
        <f>SUM(L155:M155)</f>
        <v>450</v>
      </c>
      <c r="O155" s="12"/>
      <c r="P155" s="12">
        <f>SUM(N155:O155)</f>
        <v>450</v>
      </c>
      <c r="Q155" s="12"/>
      <c r="R155" s="12">
        <f>SUM(P155:Q155)</f>
        <v>450</v>
      </c>
      <c r="S155" s="12"/>
      <c r="T155" s="12">
        <f>SUM(R155:S155)</f>
        <v>450</v>
      </c>
    </row>
    <row r="156" spans="1:20" s="23" customFormat="1" ht="27.75" customHeight="1" hidden="1" outlineLevel="1">
      <c r="A156" s="9" t="s">
        <v>259</v>
      </c>
      <c r="B156" s="1"/>
      <c r="C156" s="2" t="s">
        <v>162</v>
      </c>
      <c r="D156" s="12">
        <f aca="true" t="shared" si="105" ref="D156:T156">D157</f>
        <v>11462</v>
      </c>
      <c r="E156" s="12">
        <f t="shared" si="105"/>
        <v>0</v>
      </c>
      <c r="F156" s="12">
        <f t="shared" si="105"/>
        <v>11462</v>
      </c>
      <c r="G156" s="12">
        <f t="shared" si="105"/>
        <v>0</v>
      </c>
      <c r="H156" s="12">
        <f t="shared" si="105"/>
        <v>11462</v>
      </c>
      <c r="I156" s="12">
        <f t="shared" si="105"/>
        <v>0</v>
      </c>
      <c r="J156" s="12">
        <f t="shared" si="105"/>
        <v>11462</v>
      </c>
      <c r="K156" s="12">
        <f t="shared" si="105"/>
        <v>0</v>
      </c>
      <c r="L156" s="12">
        <f t="shared" si="105"/>
        <v>11462</v>
      </c>
      <c r="M156" s="12">
        <f t="shared" si="105"/>
        <v>0</v>
      </c>
      <c r="N156" s="12">
        <f t="shared" si="105"/>
        <v>11462</v>
      </c>
      <c r="O156" s="12">
        <f t="shared" si="105"/>
        <v>0</v>
      </c>
      <c r="P156" s="12">
        <f t="shared" si="105"/>
        <v>11462</v>
      </c>
      <c r="Q156" s="12">
        <f t="shared" si="105"/>
        <v>0</v>
      </c>
      <c r="R156" s="12">
        <f t="shared" si="105"/>
        <v>11462</v>
      </c>
      <c r="S156" s="12">
        <f t="shared" si="105"/>
        <v>0</v>
      </c>
      <c r="T156" s="12">
        <f t="shared" si="105"/>
        <v>11462</v>
      </c>
    </row>
    <row r="157" spans="1:20" s="23" customFormat="1" ht="27.75" customHeight="1" hidden="1" outlineLevel="1">
      <c r="A157" s="9"/>
      <c r="B157" s="1" t="s">
        <v>135</v>
      </c>
      <c r="C157" s="2" t="s">
        <v>136</v>
      </c>
      <c r="D157" s="12">
        <f>12109-450-197</f>
        <v>11462</v>
      </c>
      <c r="E157" s="12"/>
      <c r="F157" s="12">
        <f>SUM(D157:E157)</f>
        <v>11462</v>
      </c>
      <c r="G157" s="12"/>
      <c r="H157" s="12">
        <f>SUM(F157:G157)</f>
        <v>11462</v>
      </c>
      <c r="I157" s="12"/>
      <c r="J157" s="12">
        <f>SUM(H157:I157)</f>
        <v>11462</v>
      </c>
      <c r="K157" s="12"/>
      <c r="L157" s="12">
        <f>SUM(J157:K157)</f>
        <v>11462</v>
      </c>
      <c r="M157" s="12"/>
      <c r="N157" s="12">
        <f>SUM(L157:M157)</f>
        <v>11462</v>
      </c>
      <c r="O157" s="12"/>
      <c r="P157" s="12">
        <f>SUM(N157:O157)</f>
        <v>11462</v>
      </c>
      <c r="Q157" s="12"/>
      <c r="R157" s="12">
        <f>SUM(P157:Q157)</f>
        <v>11462</v>
      </c>
      <c r="S157" s="12"/>
      <c r="T157" s="12">
        <f>SUM(R157:S157)</f>
        <v>11462</v>
      </c>
    </row>
    <row r="158" spans="1:20" s="23" customFormat="1" ht="15" customHeight="1" hidden="1" outlineLevel="1">
      <c r="A158" s="9" t="s">
        <v>260</v>
      </c>
      <c r="B158" s="1"/>
      <c r="C158" s="2" t="s">
        <v>542</v>
      </c>
      <c r="D158" s="12">
        <f>D159</f>
        <v>1175</v>
      </c>
      <c r="E158" s="12">
        <f aca="true" t="shared" si="106" ref="E158:T160">E159</f>
        <v>0</v>
      </c>
      <c r="F158" s="12">
        <f t="shared" si="106"/>
        <v>1175</v>
      </c>
      <c r="G158" s="12">
        <f t="shared" si="106"/>
        <v>0</v>
      </c>
      <c r="H158" s="12">
        <f t="shared" si="106"/>
        <v>1175</v>
      </c>
      <c r="I158" s="12">
        <f t="shared" si="106"/>
        <v>0</v>
      </c>
      <c r="J158" s="12">
        <f t="shared" si="106"/>
        <v>1175</v>
      </c>
      <c r="K158" s="12">
        <f t="shared" si="106"/>
        <v>0</v>
      </c>
      <c r="L158" s="12">
        <f t="shared" si="106"/>
        <v>1175</v>
      </c>
      <c r="M158" s="12">
        <f t="shared" si="106"/>
        <v>0</v>
      </c>
      <c r="N158" s="12">
        <f t="shared" si="106"/>
        <v>1175</v>
      </c>
      <c r="O158" s="12">
        <f t="shared" si="106"/>
        <v>0</v>
      </c>
      <c r="P158" s="12">
        <f t="shared" si="106"/>
        <v>1175</v>
      </c>
      <c r="Q158" s="12">
        <f t="shared" si="106"/>
        <v>0</v>
      </c>
      <c r="R158" s="12">
        <f t="shared" si="106"/>
        <v>1175</v>
      </c>
      <c r="S158" s="12">
        <f t="shared" si="106"/>
        <v>0</v>
      </c>
      <c r="T158" s="12">
        <f t="shared" si="106"/>
        <v>1175</v>
      </c>
    </row>
    <row r="159" spans="1:20" s="23" customFormat="1" ht="28.5" customHeight="1" hidden="1" outlineLevel="1">
      <c r="A159" s="9" t="s">
        <v>261</v>
      </c>
      <c r="B159" s="1"/>
      <c r="C159" s="2" t="s">
        <v>193</v>
      </c>
      <c r="D159" s="12">
        <f>D160</f>
        <v>1175</v>
      </c>
      <c r="E159" s="12">
        <f t="shared" si="106"/>
        <v>0</v>
      </c>
      <c r="F159" s="12">
        <f t="shared" si="106"/>
        <v>1175</v>
      </c>
      <c r="G159" s="12">
        <f t="shared" si="106"/>
        <v>0</v>
      </c>
      <c r="H159" s="12">
        <f t="shared" si="106"/>
        <v>1175</v>
      </c>
      <c r="I159" s="12">
        <f t="shared" si="106"/>
        <v>0</v>
      </c>
      <c r="J159" s="12">
        <f t="shared" si="106"/>
        <v>1175</v>
      </c>
      <c r="K159" s="12">
        <f t="shared" si="106"/>
        <v>0</v>
      </c>
      <c r="L159" s="12">
        <f t="shared" si="106"/>
        <v>1175</v>
      </c>
      <c r="M159" s="12">
        <f t="shared" si="106"/>
        <v>0</v>
      </c>
      <c r="N159" s="12">
        <f t="shared" si="106"/>
        <v>1175</v>
      </c>
      <c r="O159" s="12">
        <f t="shared" si="106"/>
        <v>0</v>
      </c>
      <c r="P159" s="12">
        <f t="shared" si="106"/>
        <v>1175</v>
      </c>
      <c r="Q159" s="12">
        <f t="shared" si="106"/>
        <v>0</v>
      </c>
      <c r="R159" s="12">
        <f t="shared" si="106"/>
        <v>1175</v>
      </c>
      <c r="S159" s="12">
        <f t="shared" si="106"/>
        <v>0</v>
      </c>
      <c r="T159" s="12">
        <f t="shared" si="106"/>
        <v>1175</v>
      </c>
    </row>
    <row r="160" spans="1:20" s="23" customFormat="1" ht="16.5" customHeight="1" hidden="1" outlineLevel="1">
      <c r="A160" s="9" t="s">
        <v>262</v>
      </c>
      <c r="B160" s="1"/>
      <c r="C160" s="2" t="s">
        <v>93</v>
      </c>
      <c r="D160" s="12">
        <f>D161</f>
        <v>1175</v>
      </c>
      <c r="E160" s="12">
        <f t="shared" si="106"/>
        <v>0</v>
      </c>
      <c r="F160" s="12">
        <f t="shared" si="106"/>
        <v>1175</v>
      </c>
      <c r="G160" s="12">
        <f t="shared" si="106"/>
        <v>0</v>
      </c>
      <c r="H160" s="12">
        <f t="shared" si="106"/>
        <v>1175</v>
      </c>
      <c r="I160" s="12">
        <f t="shared" si="106"/>
        <v>0</v>
      </c>
      <c r="J160" s="12">
        <f t="shared" si="106"/>
        <v>1175</v>
      </c>
      <c r="K160" s="12">
        <f t="shared" si="106"/>
        <v>0</v>
      </c>
      <c r="L160" s="12">
        <f t="shared" si="106"/>
        <v>1175</v>
      </c>
      <c r="M160" s="12">
        <f t="shared" si="106"/>
        <v>0</v>
      </c>
      <c r="N160" s="12">
        <f t="shared" si="106"/>
        <v>1175</v>
      </c>
      <c r="O160" s="12">
        <f t="shared" si="106"/>
        <v>0</v>
      </c>
      <c r="P160" s="12">
        <f t="shared" si="106"/>
        <v>1175</v>
      </c>
      <c r="Q160" s="12">
        <f t="shared" si="106"/>
        <v>0</v>
      </c>
      <c r="R160" s="12">
        <f t="shared" si="106"/>
        <v>1175</v>
      </c>
      <c r="S160" s="12">
        <f t="shared" si="106"/>
        <v>0</v>
      </c>
      <c r="T160" s="12">
        <f t="shared" si="106"/>
        <v>1175</v>
      </c>
    </row>
    <row r="161" spans="1:20" s="23" customFormat="1" ht="27.75" customHeight="1" hidden="1" outlineLevel="1">
      <c r="A161" s="9"/>
      <c r="B161" s="1" t="s">
        <v>135</v>
      </c>
      <c r="C161" s="2" t="s">
        <v>136</v>
      </c>
      <c r="D161" s="12">
        <v>1175</v>
      </c>
      <c r="E161" s="12"/>
      <c r="F161" s="12">
        <f>SUM(D161:E161)</f>
        <v>1175</v>
      </c>
      <c r="G161" s="12"/>
      <c r="H161" s="12">
        <f>SUM(F161:G161)</f>
        <v>1175</v>
      </c>
      <c r="I161" s="12"/>
      <c r="J161" s="12">
        <f>SUM(H161:I161)</f>
        <v>1175</v>
      </c>
      <c r="K161" s="12"/>
      <c r="L161" s="12">
        <f>SUM(J161:K161)</f>
        <v>1175</v>
      </c>
      <c r="M161" s="12"/>
      <c r="N161" s="12">
        <f>SUM(L161:M161)</f>
        <v>1175</v>
      </c>
      <c r="O161" s="12"/>
      <c r="P161" s="12">
        <f>SUM(N161:O161)</f>
        <v>1175</v>
      </c>
      <c r="Q161" s="12"/>
      <c r="R161" s="12">
        <f>SUM(P161:Q161)</f>
        <v>1175</v>
      </c>
      <c r="S161" s="12"/>
      <c r="T161" s="12">
        <f>SUM(R161:S161)</f>
        <v>1175</v>
      </c>
    </row>
    <row r="162" spans="1:20" s="24" customFormat="1" ht="27.75" customHeight="1" hidden="1" outlineLevel="1">
      <c r="A162" s="9" t="s">
        <v>263</v>
      </c>
      <c r="B162" s="1"/>
      <c r="C162" s="10" t="s">
        <v>543</v>
      </c>
      <c r="D162" s="12">
        <f aca="true" t="shared" si="107" ref="D162:T162">D163</f>
        <v>3905.5</v>
      </c>
      <c r="E162" s="12">
        <f t="shared" si="107"/>
        <v>0</v>
      </c>
      <c r="F162" s="12">
        <f t="shared" si="107"/>
        <v>3905.5</v>
      </c>
      <c r="G162" s="12">
        <f t="shared" si="107"/>
        <v>0</v>
      </c>
      <c r="H162" s="12">
        <f t="shared" si="107"/>
        <v>3905.5</v>
      </c>
      <c r="I162" s="12">
        <f t="shared" si="107"/>
        <v>0</v>
      </c>
      <c r="J162" s="12">
        <f t="shared" si="107"/>
        <v>3905.5</v>
      </c>
      <c r="K162" s="12">
        <f t="shared" si="107"/>
        <v>0</v>
      </c>
      <c r="L162" s="12">
        <f t="shared" si="107"/>
        <v>3905.5</v>
      </c>
      <c r="M162" s="12">
        <f t="shared" si="107"/>
        <v>0</v>
      </c>
      <c r="N162" s="12">
        <f t="shared" si="107"/>
        <v>3905.5</v>
      </c>
      <c r="O162" s="12">
        <f t="shared" si="107"/>
        <v>0</v>
      </c>
      <c r="P162" s="12">
        <f t="shared" si="107"/>
        <v>3905.5</v>
      </c>
      <c r="Q162" s="12">
        <f t="shared" si="107"/>
        <v>0</v>
      </c>
      <c r="R162" s="12">
        <f t="shared" si="107"/>
        <v>3905.5</v>
      </c>
      <c r="S162" s="12">
        <f t="shared" si="107"/>
        <v>0</v>
      </c>
      <c r="T162" s="12">
        <f t="shared" si="107"/>
        <v>3905.5</v>
      </c>
    </row>
    <row r="163" spans="1:20" s="24" customFormat="1" ht="27.75" customHeight="1" hidden="1" outlineLevel="1">
      <c r="A163" s="9" t="s">
        <v>264</v>
      </c>
      <c r="B163" s="1"/>
      <c r="C163" s="10" t="s">
        <v>87</v>
      </c>
      <c r="D163" s="12">
        <f aca="true" t="shared" si="108" ref="D163:J163">D167+D164</f>
        <v>3905.5</v>
      </c>
      <c r="E163" s="12">
        <f t="shared" si="108"/>
        <v>0</v>
      </c>
      <c r="F163" s="12">
        <f t="shared" si="108"/>
        <v>3905.5</v>
      </c>
      <c r="G163" s="12">
        <f t="shared" si="108"/>
        <v>0</v>
      </c>
      <c r="H163" s="12">
        <f t="shared" si="108"/>
        <v>3905.5</v>
      </c>
      <c r="I163" s="12">
        <f t="shared" si="108"/>
        <v>0</v>
      </c>
      <c r="J163" s="12">
        <f t="shared" si="108"/>
        <v>3905.5</v>
      </c>
      <c r="K163" s="12">
        <f aca="true" t="shared" si="109" ref="K163:P163">K167+K164</f>
        <v>0</v>
      </c>
      <c r="L163" s="12">
        <f t="shared" si="109"/>
        <v>3905.5</v>
      </c>
      <c r="M163" s="12">
        <f t="shared" si="109"/>
        <v>0</v>
      </c>
      <c r="N163" s="12">
        <f t="shared" si="109"/>
        <v>3905.5</v>
      </c>
      <c r="O163" s="12">
        <f t="shared" si="109"/>
        <v>0</v>
      </c>
      <c r="P163" s="12">
        <f t="shared" si="109"/>
        <v>3905.5</v>
      </c>
      <c r="Q163" s="12">
        <f>Q167+Q164</f>
        <v>0</v>
      </c>
      <c r="R163" s="12">
        <f>R167+R164</f>
        <v>3905.5</v>
      </c>
      <c r="S163" s="12">
        <f>S167+S164</f>
        <v>0</v>
      </c>
      <c r="T163" s="12">
        <f>T167+T164</f>
        <v>3905.5</v>
      </c>
    </row>
    <row r="164" spans="1:20" s="24" customFormat="1" ht="15" customHeight="1" hidden="1" outlineLevel="1">
      <c r="A164" s="9" t="s">
        <v>440</v>
      </c>
      <c r="B164" s="3"/>
      <c r="C164" s="2" t="s">
        <v>392</v>
      </c>
      <c r="D164" s="12">
        <f aca="true" t="shared" si="110" ref="D164:J164">SUM(D165:D166)</f>
        <v>3440</v>
      </c>
      <c r="E164" s="12">
        <f t="shared" si="110"/>
        <v>0</v>
      </c>
      <c r="F164" s="12">
        <f t="shared" si="110"/>
        <v>3440</v>
      </c>
      <c r="G164" s="12">
        <f t="shared" si="110"/>
        <v>0</v>
      </c>
      <c r="H164" s="12">
        <f t="shared" si="110"/>
        <v>3440</v>
      </c>
      <c r="I164" s="12">
        <f t="shared" si="110"/>
        <v>0</v>
      </c>
      <c r="J164" s="12">
        <f t="shared" si="110"/>
        <v>3440</v>
      </c>
      <c r="K164" s="12">
        <f aca="true" t="shared" si="111" ref="K164:P164">SUM(K165:K166)</f>
        <v>0</v>
      </c>
      <c r="L164" s="12">
        <f t="shared" si="111"/>
        <v>3440</v>
      </c>
      <c r="M164" s="12">
        <f t="shared" si="111"/>
        <v>0</v>
      </c>
      <c r="N164" s="12">
        <f t="shared" si="111"/>
        <v>3440</v>
      </c>
      <c r="O164" s="12">
        <f t="shared" si="111"/>
        <v>0</v>
      </c>
      <c r="P164" s="12">
        <f t="shared" si="111"/>
        <v>3440</v>
      </c>
      <c r="Q164" s="12">
        <f>SUM(Q165:Q166)</f>
        <v>0</v>
      </c>
      <c r="R164" s="12">
        <f>SUM(R165:R166)</f>
        <v>3440</v>
      </c>
      <c r="S164" s="12">
        <f>SUM(S165:S166)</f>
        <v>0</v>
      </c>
      <c r="T164" s="12">
        <f>SUM(T165:T166)</f>
        <v>3440</v>
      </c>
    </row>
    <row r="165" spans="1:20" s="24" customFormat="1" ht="53.25" customHeight="1" hidden="1" outlineLevel="1">
      <c r="A165" s="9"/>
      <c r="B165" s="1" t="s">
        <v>61</v>
      </c>
      <c r="C165" s="2" t="s">
        <v>182</v>
      </c>
      <c r="D165" s="12">
        <v>2860</v>
      </c>
      <c r="E165" s="12"/>
      <c r="F165" s="12">
        <f>SUM(D165:E165)</f>
        <v>2860</v>
      </c>
      <c r="G165" s="12"/>
      <c r="H165" s="12">
        <f>SUM(F165:G165)</f>
        <v>2860</v>
      </c>
      <c r="I165" s="12"/>
      <c r="J165" s="12">
        <f>SUM(H165:I165)</f>
        <v>2860</v>
      </c>
      <c r="K165" s="12"/>
      <c r="L165" s="12">
        <f>SUM(J165:K165)</f>
        <v>2860</v>
      </c>
      <c r="M165" s="12"/>
      <c r="N165" s="12">
        <f>SUM(L165:M165)</f>
        <v>2860</v>
      </c>
      <c r="O165" s="12"/>
      <c r="P165" s="12">
        <f>SUM(N165:O165)</f>
        <v>2860</v>
      </c>
      <c r="Q165" s="12"/>
      <c r="R165" s="12">
        <f>SUM(P165:Q165)</f>
        <v>2860</v>
      </c>
      <c r="S165" s="12"/>
      <c r="T165" s="12">
        <f>SUM(R165:S165)</f>
        <v>2860</v>
      </c>
    </row>
    <row r="166" spans="1:20" s="24" customFormat="1" ht="30" customHeight="1" hidden="1" outlineLevel="1">
      <c r="A166" s="9"/>
      <c r="B166" s="1" t="s">
        <v>137</v>
      </c>
      <c r="C166" s="2" t="s">
        <v>64</v>
      </c>
      <c r="D166" s="12">
        <v>580</v>
      </c>
      <c r="E166" s="12"/>
      <c r="F166" s="12">
        <f>SUM(D166:E166)</f>
        <v>580</v>
      </c>
      <c r="G166" s="12"/>
      <c r="H166" s="12">
        <f>SUM(F166:G166)</f>
        <v>580</v>
      </c>
      <c r="I166" s="12"/>
      <c r="J166" s="12">
        <f>SUM(H166:I166)</f>
        <v>580</v>
      </c>
      <c r="K166" s="12"/>
      <c r="L166" s="12">
        <f>SUM(J166:K166)</f>
        <v>580</v>
      </c>
      <c r="M166" s="12"/>
      <c r="N166" s="12">
        <f>SUM(L166:M166)</f>
        <v>580</v>
      </c>
      <c r="O166" s="12"/>
      <c r="P166" s="12">
        <f>SUM(N166:O166)</f>
        <v>580</v>
      </c>
      <c r="Q166" s="12"/>
      <c r="R166" s="12">
        <f>SUM(P166:Q166)</f>
        <v>580</v>
      </c>
      <c r="S166" s="12"/>
      <c r="T166" s="12">
        <f>SUM(R166:S166)</f>
        <v>580</v>
      </c>
    </row>
    <row r="167" spans="1:20" s="62" customFormat="1" ht="42" customHeight="1" hidden="1" outlineLevel="1">
      <c r="A167" s="37" t="s">
        <v>265</v>
      </c>
      <c r="B167" s="1"/>
      <c r="C167" s="10" t="s">
        <v>441</v>
      </c>
      <c r="D167" s="12">
        <f aca="true" t="shared" si="112" ref="D167:T167">D168</f>
        <v>465.5</v>
      </c>
      <c r="E167" s="12">
        <f t="shared" si="112"/>
        <v>0</v>
      </c>
      <c r="F167" s="12">
        <f t="shared" si="112"/>
        <v>465.5</v>
      </c>
      <c r="G167" s="12">
        <f t="shared" si="112"/>
        <v>0</v>
      </c>
      <c r="H167" s="12">
        <f t="shared" si="112"/>
        <v>465.5</v>
      </c>
      <c r="I167" s="12">
        <f t="shared" si="112"/>
        <v>0</v>
      </c>
      <c r="J167" s="12">
        <f t="shared" si="112"/>
        <v>465.5</v>
      </c>
      <c r="K167" s="12">
        <f t="shared" si="112"/>
        <v>0</v>
      </c>
      <c r="L167" s="12">
        <f t="shared" si="112"/>
        <v>465.5</v>
      </c>
      <c r="M167" s="12">
        <f t="shared" si="112"/>
        <v>0</v>
      </c>
      <c r="N167" s="12">
        <f t="shared" si="112"/>
        <v>465.5</v>
      </c>
      <c r="O167" s="12">
        <f t="shared" si="112"/>
        <v>0</v>
      </c>
      <c r="P167" s="12">
        <f t="shared" si="112"/>
        <v>465.5</v>
      </c>
      <c r="Q167" s="12">
        <f t="shared" si="112"/>
        <v>0</v>
      </c>
      <c r="R167" s="12">
        <f t="shared" si="112"/>
        <v>465.5</v>
      </c>
      <c r="S167" s="12">
        <f t="shared" si="112"/>
        <v>0</v>
      </c>
      <c r="T167" s="12">
        <f t="shared" si="112"/>
        <v>465.5</v>
      </c>
    </row>
    <row r="168" spans="1:20" s="62" customFormat="1" ht="27.75" customHeight="1" hidden="1" outlineLevel="1">
      <c r="A168" s="9"/>
      <c r="B168" s="1" t="s">
        <v>137</v>
      </c>
      <c r="C168" s="2" t="s">
        <v>64</v>
      </c>
      <c r="D168" s="12">
        <v>465.5</v>
      </c>
      <c r="E168" s="12"/>
      <c r="F168" s="12">
        <f>SUM(D168:E168)</f>
        <v>465.5</v>
      </c>
      <c r="G168" s="12"/>
      <c r="H168" s="12">
        <f>SUM(F168:G168)</f>
        <v>465.5</v>
      </c>
      <c r="I168" s="12"/>
      <c r="J168" s="12">
        <f>SUM(H168:I168)</f>
        <v>465.5</v>
      </c>
      <c r="K168" s="12"/>
      <c r="L168" s="12">
        <f>SUM(J168:K168)</f>
        <v>465.5</v>
      </c>
      <c r="M168" s="12"/>
      <c r="N168" s="12">
        <f>SUM(L168:M168)</f>
        <v>465.5</v>
      </c>
      <c r="O168" s="12"/>
      <c r="P168" s="12">
        <f>SUM(N168:O168)</f>
        <v>465.5</v>
      </c>
      <c r="Q168" s="12"/>
      <c r="R168" s="12">
        <f>SUM(P168:Q168)</f>
        <v>465.5</v>
      </c>
      <c r="S168" s="12"/>
      <c r="T168" s="12">
        <f>SUM(R168:S168)</f>
        <v>465.5</v>
      </c>
    </row>
    <row r="169" spans="1:20" s="25" customFormat="1" ht="27.75" customHeight="1" hidden="1" outlineLevel="1">
      <c r="A169" s="9" t="s">
        <v>266</v>
      </c>
      <c r="B169" s="1"/>
      <c r="C169" s="2" t="s">
        <v>544</v>
      </c>
      <c r="D169" s="12">
        <f aca="true" t="shared" si="113" ref="D169:S170">D170</f>
        <v>32</v>
      </c>
      <c r="E169" s="12">
        <f t="shared" si="113"/>
        <v>0</v>
      </c>
      <c r="F169" s="12">
        <f t="shared" si="113"/>
        <v>32</v>
      </c>
      <c r="G169" s="12">
        <f t="shared" si="113"/>
        <v>0</v>
      </c>
      <c r="H169" s="12">
        <f t="shared" si="113"/>
        <v>32</v>
      </c>
      <c r="I169" s="12">
        <f t="shared" si="113"/>
        <v>0</v>
      </c>
      <c r="J169" s="12">
        <f t="shared" si="113"/>
        <v>32</v>
      </c>
      <c r="K169" s="12">
        <f t="shared" si="113"/>
        <v>0</v>
      </c>
      <c r="L169" s="12">
        <f t="shared" si="113"/>
        <v>32</v>
      </c>
      <c r="M169" s="12">
        <f t="shared" si="113"/>
        <v>0</v>
      </c>
      <c r="N169" s="12">
        <f t="shared" si="113"/>
        <v>32</v>
      </c>
      <c r="O169" s="12">
        <f t="shared" si="113"/>
        <v>0</v>
      </c>
      <c r="P169" s="12">
        <f t="shared" si="113"/>
        <v>32</v>
      </c>
      <c r="Q169" s="12">
        <f t="shared" si="113"/>
        <v>0</v>
      </c>
      <c r="R169" s="12">
        <f t="shared" si="113"/>
        <v>32</v>
      </c>
      <c r="S169" s="12">
        <f t="shared" si="113"/>
        <v>0</v>
      </c>
      <c r="T169" s="12">
        <f>T170</f>
        <v>32</v>
      </c>
    </row>
    <row r="170" spans="1:20" s="25" customFormat="1" ht="40.5" customHeight="1" hidden="1" outlineLevel="1">
      <c r="A170" s="9" t="s">
        <v>267</v>
      </c>
      <c r="B170" s="1"/>
      <c r="C170" s="2" t="s">
        <v>545</v>
      </c>
      <c r="D170" s="12">
        <f t="shared" si="113"/>
        <v>32</v>
      </c>
      <c r="E170" s="12">
        <f t="shared" si="113"/>
        <v>0</v>
      </c>
      <c r="F170" s="12">
        <f t="shared" si="113"/>
        <v>32</v>
      </c>
      <c r="G170" s="12">
        <f t="shared" si="113"/>
        <v>0</v>
      </c>
      <c r="H170" s="12">
        <f t="shared" si="113"/>
        <v>32</v>
      </c>
      <c r="I170" s="12">
        <f t="shared" si="113"/>
        <v>0</v>
      </c>
      <c r="J170" s="12">
        <f t="shared" si="113"/>
        <v>32</v>
      </c>
      <c r="K170" s="12">
        <f t="shared" si="113"/>
        <v>0</v>
      </c>
      <c r="L170" s="12">
        <f t="shared" si="113"/>
        <v>32</v>
      </c>
      <c r="M170" s="12">
        <f t="shared" si="113"/>
        <v>0</v>
      </c>
      <c r="N170" s="12">
        <f t="shared" si="113"/>
        <v>32</v>
      </c>
      <c r="O170" s="12">
        <f t="shared" si="113"/>
        <v>0</v>
      </c>
      <c r="P170" s="12">
        <f t="shared" si="113"/>
        <v>32</v>
      </c>
      <c r="Q170" s="12">
        <f t="shared" si="113"/>
        <v>0</v>
      </c>
      <c r="R170" s="12">
        <f t="shared" si="113"/>
        <v>32</v>
      </c>
      <c r="S170" s="12">
        <f>S171</f>
        <v>0</v>
      </c>
      <c r="T170" s="12">
        <f>T171</f>
        <v>32</v>
      </c>
    </row>
    <row r="171" spans="1:20" s="62" customFormat="1" ht="28.5" customHeight="1" hidden="1" outlineLevel="1">
      <c r="A171" s="9" t="s">
        <v>268</v>
      </c>
      <c r="B171" s="1"/>
      <c r="C171" s="2" t="s">
        <v>444</v>
      </c>
      <c r="D171" s="12">
        <f aca="true" t="shared" si="114" ref="D171:T171">SUM(D172:D172)</f>
        <v>32</v>
      </c>
      <c r="E171" s="12">
        <f t="shared" si="114"/>
        <v>0</v>
      </c>
      <c r="F171" s="12">
        <f t="shared" si="114"/>
        <v>32</v>
      </c>
      <c r="G171" s="12">
        <f t="shared" si="114"/>
        <v>0</v>
      </c>
      <c r="H171" s="12">
        <f t="shared" si="114"/>
        <v>32</v>
      </c>
      <c r="I171" s="12">
        <f t="shared" si="114"/>
        <v>0</v>
      </c>
      <c r="J171" s="12">
        <f t="shared" si="114"/>
        <v>32</v>
      </c>
      <c r="K171" s="12">
        <f t="shared" si="114"/>
        <v>0</v>
      </c>
      <c r="L171" s="12">
        <f t="shared" si="114"/>
        <v>32</v>
      </c>
      <c r="M171" s="12">
        <f t="shared" si="114"/>
        <v>0</v>
      </c>
      <c r="N171" s="12">
        <f t="shared" si="114"/>
        <v>32</v>
      </c>
      <c r="O171" s="12">
        <f t="shared" si="114"/>
        <v>0</v>
      </c>
      <c r="P171" s="12">
        <f t="shared" si="114"/>
        <v>32</v>
      </c>
      <c r="Q171" s="12">
        <f t="shared" si="114"/>
        <v>0</v>
      </c>
      <c r="R171" s="12">
        <f t="shared" si="114"/>
        <v>32</v>
      </c>
      <c r="S171" s="12">
        <f t="shared" si="114"/>
        <v>0</v>
      </c>
      <c r="T171" s="12">
        <f t="shared" si="114"/>
        <v>32</v>
      </c>
    </row>
    <row r="172" spans="1:20" s="62" customFormat="1" ht="28.5" customHeight="1" hidden="1" outlineLevel="1">
      <c r="A172" s="9"/>
      <c r="B172" s="1" t="s">
        <v>135</v>
      </c>
      <c r="C172" s="2" t="s">
        <v>136</v>
      </c>
      <c r="D172" s="12">
        <f>9.5+12.5+10</f>
        <v>32</v>
      </c>
      <c r="E172" s="12"/>
      <c r="F172" s="12">
        <f>SUM(D172:E172)</f>
        <v>32</v>
      </c>
      <c r="G172" s="12"/>
      <c r="H172" s="12">
        <f>SUM(F172:G172)</f>
        <v>32</v>
      </c>
      <c r="I172" s="12"/>
      <c r="J172" s="12">
        <f>SUM(H172:I172)</f>
        <v>32</v>
      </c>
      <c r="K172" s="12"/>
      <c r="L172" s="12">
        <f>SUM(J172:K172)</f>
        <v>32</v>
      </c>
      <c r="M172" s="12"/>
      <c r="N172" s="12">
        <f>SUM(L172:M172)</f>
        <v>32</v>
      </c>
      <c r="O172" s="12"/>
      <c r="P172" s="12">
        <f>SUM(N172:O172)</f>
        <v>32</v>
      </c>
      <c r="Q172" s="12"/>
      <c r="R172" s="12">
        <f>SUM(P172:Q172)</f>
        <v>32</v>
      </c>
      <c r="S172" s="12"/>
      <c r="T172" s="12">
        <f>SUM(R172:S172)</f>
        <v>32</v>
      </c>
    </row>
    <row r="173" spans="1:20" s="62" customFormat="1" ht="30" customHeight="1" hidden="1" outlineLevel="1">
      <c r="A173" s="9" t="s">
        <v>269</v>
      </c>
      <c r="B173" s="1"/>
      <c r="C173" s="2" t="s">
        <v>187</v>
      </c>
      <c r="D173" s="12">
        <f aca="true" t="shared" si="115" ref="D173:T173">D174</f>
        <v>7285.471460000001</v>
      </c>
      <c r="E173" s="12">
        <f t="shared" si="115"/>
        <v>0</v>
      </c>
      <c r="F173" s="12">
        <f t="shared" si="115"/>
        <v>7285.471460000001</v>
      </c>
      <c r="G173" s="12">
        <f t="shared" si="115"/>
        <v>-1818.00654</v>
      </c>
      <c r="H173" s="12">
        <f t="shared" si="115"/>
        <v>5467.46492</v>
      </c>
      <c r="I173" s="12">
        <f t="shared" si="115"/>
        <v>0</v>
      </c>
      <c r="J173" s="12">
        <f t="shared" si="115"/>
        <v>5467.46492</v>
      </c>
      <c r="K173" s="12">
        <f t="shared" si="115"/>
        <v>0</v>
      </c>
      <c r="L173" s="12">
        <f t="shared" si="115"/>
        <v>5467.46492</v>
      </c>
      <c r="M173" s="12">
        <f t="shared" si="115"/>
        <v>0</v>
      </c>
      <c r="N173" s="12">
        <f t="shared" si="115"/>
        <v>5467.46492</v>
      </c>
      <c r="O173" s="12">
        <f t="shared" si="115"/>
        <v>0</v>
      </c>
      <c r="P173" s="12">
        <f t="shared" si="115"/>
        <v>5467.46492</v>
      </c>
      <c r="Q173" s="12">
        <f t="shared" si="115"/>
        <v>0</v>
      </c>
      <c r="R173" s="12">
        <f t="shared" si="115"/>
        <v>5467.46492</v>
      </c>
      <c r="S173" s="12">
        <f t="shared" si="115"/>
        <v>0</v>
      </c>
      <c r="T173" s="12">
        <f t="shared" si="115"/>
        <v>5467.46492</v>
      </c>
    </row>
    <row r="174" spans="1:20" s="62" customFormat="1" ht="30" customHeight="1" hidden="1" outlineLevel="1">
      <c r="A174" s="9" t="s">
        <v>270</v>
      </c>
      <c r="B174" s="1"/>
      <c r="C174" s="2" t="s">
        <v>188</v>
      </c>
      <c r="D174" s="12">
        <f aca="true" t="shared" si="116" ref="D174:J174">D177+D175</f>
        <v>7285.471460000001</v>
      </c>
      <c r="E174" s="12">
        <f t="shared" si="116"/>
        <v>0</v>
      </c>
      <c r="F174" s="12">
        <f t="shared" si="116"/>
        <v>7285.471460000001</v>
      </c>
      <c r="G174" s="12">
        <f t="shared" si="116"/>
        <v>-1818.00654</v>
      </c>
      <c r="H174" s="12">
        <f t="shared" si="116"/>
        <v>5467.46492</v>
      </c>
      <c r="I174" s="12">
        <f t="shared" si="116"/>
        <v>0</v>
      </c>
      <c r="J174" s="12">
        <f t="shared" si="116"/>
        <v>5467.46492</v>
      </c>
      <c r="K174" s="12">
        <f aca="true" t="shared" si="117" ref="K174:P174">K177+K175</f>
        <v>0</v>
      </c>
      <c r="L174" s="12">
        <f t="shared" si="117"/>
        <v>5467.46492</v>
      </c>
      <c r="M174" s="12">
        <f t="shared" si="117"/>
        <v>0</v>
      </c>
      <c r="N174" s="12">
        <f t="shared" si="117"/>
        <v>5467.46492</v>
      </c>
      <c r="O174" s="12">
        <f t="shared" si="117"/>
        <v>0</v>
      </c>
      <c r="P174" s="12">
        <f t="shared" si="117"/>
        <v>5467.46492</v>
      </c>
      <c r="Q174" s="12">
        <f>Q177+Q175</f>
        <v>0</v>
      </c>
      <c r="R174" s="12">
        <f>R177+R175</f>
        <v>5467.46492</v>
      </c>
      <c r="S174" s="12">
        <f>S177+S175</f>
        <v>0</v>
      </c>
      <c r="T174" s="12">
        <f>T177+T175</f>
        <v>5467.46492</v>
      </c>
    </row>
    <row r="175" spans="1:20" s="62" customFormat="1" ht="42" customHeight="1" hidden="1" outlineLevel="1">
      <c r="A175" s="99" t="s">
        <v>475</v>
      </c>
      <c r="B175" s="1"/>
      <c r="C175" s="2" t="s">
        <v>546</v>
      </c>
      <c r="D175" s="12">
        <f aca="true" t="shared" si="118" ref="D175:T175">D176</f>
        <v>1818.00654</v>
      </c>
      <c r="E175" s="12">
        <f t="shared" si="118"/>
        <v>0</v>
      </c>
      <c r="F175" s="12">
        <f t="shared" si="118"/>
        <v>1818.00654</v>
      </c>
      <c r="G175" s="12">
        <f t="shared" si="118"/>
        <v>-1818.00654</v>
      </c>
      <c r="H175" s="12">
        <f t="shared" si="118"/>
        <v>0</v>
      </c>
      <c r="I175" s="12">
        <f t="shared" si="118"/>
        <v>0</v>
      </c>
      <c r="J175" s="12">
        <f t="shared" si="118"/>
        <v>0</v>
      </c>
      <c r="K175" s="12">
        <f t="shared" si="118"/>
        <v>0</v>
      </c>
      <c r="L175" s="12">
        <f t="shared" si="118"/>
        <v>0</v>
      </c>
      <c r="M175" s="12">
        <f t="shared" si="118"/>
        <v>0</v>
      </c>
      <c r="N175" s="12">
        <f t="shared" si="118"/>
        <v>0</v>
      </c>
      <c r="O175" s="12">
        <f t="shared" si="118"/>
        <v>0</v>
      </c>
      <c r="P175" s="12">
        <f t="shared" si="118"/>
        <v>0</v>
      </c>
      <c r="Q175" s="12">
        <f t="shared" si="118"/>
        <v>0</v>
      </c>
      <c r="R175" s="12">
        <f t="shared" si="118"/>
        <v>0</v>
      </c>
      <c r="S175" s="12">
        <f t="shared" si="118"/>
        <v>0</v>
      </c>
      <c r="T175" s="12">
        <f t="shared" si="118"/>
        <v>0</v>
      </c>
    </row>
    <row r="176" spans="1:20" s="62" customFormat="1" ht="28.5" customHeight="1" hidden="1" outlineLevel="1">
      <c r="A176" s="99"/>
      <c r="B176" s="1" t="s">
        <v>135</v>
      </c>
      <c r="C176" s="2" t="s">
        <v>136</v>
      </c>
      <c r="D176" s="12">
        <v>1818.00654</v>
      </c>
      <c r="E176" s="12"/>
      <c r="F176" s="12">
        <f>SUM(D176:E176)</f>
        <v>1818.00654</v>
      </c>
      <c r="G176" s="12">
        <v>-1818.00654</v>
      </c>
      <c r="H176" s="12">
        <f>SUM(F176:G176)</f>
        <v>0</v>
      </c>
      <c r="I176" s="12"/>
      <c r="J176" s="12">
        <f>SUM(H176:I176)</f>
        <v>0</v>
      </c>
      <c r="K176" s="12"/>
      <c r="L176" s="12">
        <f>SUM(J176:K176)</f>
        <v>0</v>
      </c>
      <c r="M176" s="12"/>
      <c r="N176" s="12">
        <f>SUM(L176:M176)</f>
        <v>0</v>
      </c>
      <c r="O176" s="12"/>
      <c r="P176" s="12">
        <f>SUM(N176:O176)</f>
        <v>0</v>
      </c>
      <c r="Q176" s="12"/>
      <c r="R176" s="12">
        <f>SUM(P176:Q176)</f>
        <v>0</v>
      </c>
      <c r="S176" s="12"/>
      <c r="T176" s="12">
        <f>SUM(R176:S176)</f>
        <v>0</v>
      </c>
    </row>
    <row r="177" spans="1:20" s="62" customFormat="1" ht="40.5" customHeight="1" hidden="1" outlineLevel="1">
      <c r="A177" s="9" t="s">
        <v>271</v>
      </c>
      <c r="B177" s="1"/>
      <c r="C177" s="2" t="s">
        <v>169</v>
      </c>
      <c r="D177" s="12">
        <f aca="true" t="shared" si="119" ref="D177:T177">D178</f>
        <v>5467.46492</v>
      </c>
      <c r="E177" s="12">
        <f t="shared" si="119"/>
        <v>0</v>
      </c>
      <c r="F177" s="12">
        <f t="shared" si="119"/>
        <v>5467.46492</v>
      </c>
      <c r="G177" s="12">
        <f t="shared" si="119"/>
        <v>0</v>
      </c>
      <c r="H177" s="12">
        <f t="shared" si="119"/>
        <v>5467.46492</v>
      </c>
      <c r="I177" s="12">
        <f t="shared" si="119"/>
        <v>0</v>
      </c>
      <c r="J177" s="12">
        <f t="shared" si="119"/>
        <v>5467.46492</v>
      </c>
      <c r="K177" s="12">
        <f t="shared" si="119"/>
        <v>0</v>
      </c>
      <c r="L177" s="12">
        <f t="shared" si="119"/>
        <v>5467.46492</v>
      </c>
      <c r="M177" s="12">
        <f t="shared" si="119"/>
        <v>0</v>
      </c>
      <c r="N177" s="12">
        <f t="shared" si="119"/>
        <v>5467.46492</v>
      </c>
      <c r="O177" s="12">
        <f t="shared" si="119"/>
        <v>0</v>
      </c>
      <c r="P177" s="12">
        <f t="shared" si="119"/>
        <v>5467.46492</v>
      </c>
      <c r="Q177" s="12">
        <f t="shared" si="119"/>
        <v>0</v>
      </c>
      <c r="R177" s="12">
        <f t="shared" si="119"/>
        <v>5467.46492</v>
      </c>
      <c r="S177" s="12">
        <f t="shared" si="119"/>
        <v>0</v>
      </c>
      <c r="T177" s="12">
        <f t="shared" si="119"/>
        <v>5467.46492</v>
      </c>
    </row>
    <row r="178" spans="1:20" s="62" customFormat="1" ht="27.75" customHeight="1" hidden="1" outlineLevel="1">
      <c r="A178" s="9"/>
      <c r="B178" s="1" t="s">
        <v>135</v>
      </c>
      <c r="C178" s="2" t="s">
        <v>136</v>
      </c>
      <c r="D178" s="12">
        <f aca="true" t="shared" si="120" ref="D178:J178">SUM(D180:D181)</f>
        <v>5467.46492</v>
      </c>
      <c r="E178" s="12">
        <f t="shared" si="120"/>
        <v>0</v>
      </c>
      <c r="F178" s="12">
        <f t="shared" si="120"/>
        <v>5467.46492</v>
      </c>
      <c r="G178" s="12">
        <f t="shared" si="120"/>
        <v>0</v>
      </c>
      <c r="H178" s="12">
        <f t="shared" si="120"/>
        <v>5467.46492</v>
      </c>
      <c r="I178" s="12">
        <f t="shared" si="120"/>
        <v>0</v>
      </c>
      <c r="J178" s="12">
        <f t="shared" si="120"/>
        <v>5467.46492</v>
      </c>
      <c r="K178" s="12">
        <f aca="true" t="shared" si="121" ref="K178:P178">SUM(K180:K181)</f>
        <v>0</v>
      </c>
      <c r="L178" s="12">
        <f t="shared" si="121"/>
        <v>5467.46492</v>
      </c>
      <c r="M178" s="12">
        <f t="shared" si="121"/>
        <v>0</v>
      </c>
      <c r="N178" s="12">
        <f t="shared" si="121"/>
        <v>5467.46492</v>
      </c>
      <c r="O178" s="12">
        <f t="shared" si="121"/>
        <v>0</v>
      </c>
      <c r="P178" s="12">
        <f t="shared" si="121"/>
        <v>5467.46492</v>
      </c>
      <c r="Q178" s="12">
        <f>SUM(Q180:Q181)</f>
        <v>0</v>
      </c>
      <c r="R178" s="12">
        <f>SUM(R180:R181)</f>
        <v>5467.46492</v>
      </c>
      <c r="S178" s="12">
        <f>SUM(S180:S181)</f>
        <v>0</v>
      </c>
      <c r="T178" s="12">
        <f>SUM(T180:T181)</f>
        <v>5467.46492</v>
      </c>
    </row>
    <row r="179" spans="1:20" s="62" customFormat="1" ht="15" customHeight="1" hidden="1" outlineLevel="1">
      <c r="A179" s="9"/>
      <c r="B179" s="1"/>
      <c r="C179" s="2" t="s">
        <v>158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s="62" customFormat="1" ht="15" customHeight="1" hidden="1" outlineLevel="1">
      <c r="A180" s="9"/>
      <c r="B180" s="1"/>
      <c r="C180" s="2" t="s">
        <v>165</v>
      </c>
      <c r="D180" s="12">
        <v>1366.86623</v>
      </c>
      <c r="E180" s="12"/>
      <c r="F180" s="12">
        <f>SUM(D180:E180)</f>
        <v>1366.86623</v>
      </c>
      <c r="G180" s="12"/>
      <c r="H180" s="12">
        <f>SUM(F180:G180)</f>
        <v>1366.86623</v>
      </c>
      <c r="I180" s="12"/>
      <c r="J180" s="12">
        <f>SUM(H180:I180)</f>
        <v>1366.86623</v>
      </c>
      <c r="K180" s="12"/>
      <c r="L180" s="12">
        <f>SUM(J180:K180)</f>
        <v>1366.86623</v>
      </c>
      <c r="M180" s="12"/>
      <c r="N180" s="12">
        <f>SUM(L180:M180)</f>
        <v>1366.86623</v>
      </c>
      <c r="O180" s="12"/>
      <c r="P180" s="12">
        <f>SUM(N180:O180)</f>
        <v>1366.86623</v>
      </c>
      <c r="Q180" s="12"/>
      <c r="R180" s="12">
        <f>SUM(P180:Q180)</f>
        <v>1366.86623</v>
      </c>
      <c r="S180" s="12"/>
      <c r="T180" s="12">
        <f>SUM(R180:S180)</f>
        <v>1366.86623</v>
      </c>
    </row>
    <row r="181" spans="1:20" s="62" customFormat="1" ht="15" customHeight="1" hidden="1" outlineLevel="1">
      <c r="A181" s="9"/>
      <c r="B181" s="1"/>
      <c r="C181" s="2" t="s">
        <v>164</v>
      </c>
      <c r="D181" s="12">
        <v>4100.59869</v>
      </c>
      <c r="E181" s="12"/>
      <c r="F181" s="12">
        <f>SUM(D181:E181)</f>
        <v>4100.59869</v>
      </c>
      <c r="G181" s="12"/>
      <c r="H181" s="12">
        <f>SUM(F181:G181)</f>
        <v>4100.59869</v>
      </c>
      <c r="I181" s="12"/>
      <c r="J181" s="12">
        <f>SUM(H181:I181)</f>
        <v>4100.59869</v>
      </c>
      <c r="K181" s="12"/>
      <c r="L181" s="12">
        <f>SUM(J181:K181)</f>
        <v>4100.59869</v>
      </c>
      <c r="M181" s="12"/>
      <c r="N181" s="12">
        <f>SUM(L181:M181)</f>
        <v>4100.59869</v>
      </c>
      <c r="O181" s="12"/>
      <c r="P181" s="12">
        <f>SUM(N181:O181)</f>
        <v>4100.59869</v>
      </c>
      <c r="Q181" s="12"/>
      <c r="R181" s="12">
        <f>SUM(P181:Q181)</f>
        <v>4100.59869</v>
      </c>
      <c r="S181" s="12"/>
      <c r="T181" s="12">
        <f>SUM(R181:S181)</f>
        <v>4100.59869</v>
      </c>
    </row>
    <row r="182" spans="1:20" s="27" customFormat="1" ht="27.75" customHeight="1" hidden="1" outlineLevel="1">
      <c r="A182" s="45" t="s">
        <v>160</v>
      </c>
      <c r="B182" s="46"/>
      <c r="C182" s="47" t="s">
        <v>547</v>
      </c>
      <c r="D182" s="11">
        <f aca="true" t="shared" si="122" ref="D182:J182">D183+D208+D217+D222</f>
        <v>25194.162490000002</v>
      </c>
      <c r="E182" s="11">
        <f t="shared" si="122"/>
        <v>0</v>
      </c>
      <c r="F182" s="11">
        <f t="shared" si="122"/>
        <v>25194.162490000002</v>
      </c>
      <c r="G182" s="11">
        <f t="shared" si="122"/>
        <v>0</v>
      </c>
      <c r="H182" s="11">
        <f t="shared" si="122"/>
        <v>25194.162490000002</v>
      </c>
      <c r="I182" s="11">
        <f t="shared" si="122"/>
        <v>-134.37315999999998</v>
      </c>
      <c r="J182" s="11">
        <f t="shared" si="122"/>
        <v>25059.789330000003</v>
      </c>
      <c r="K182" s="11">
        <f aca="true" t="shared" si="123" ref="K182:P182">K183+K208+K217+K222</f>
        <v>-999.9432</v>
      </c>
      <c r="L182" s="11">
        <f t="shared" si="123"/>
        <v>24059.84613</v>
      </c>
      <c r="M182" s="11">
        <f t="shared" si="123"/>
        <v>-2150.0568</v>
      </c>
      <c r="N182" s="11">
        <f t="shared" si="123"/>
        <v>21909.789330000003</v>
      </c>
      <c r="O182" s="11">
        <f t="shared" si="123"/>
        <v>12</v>
      </c>
      <c r="P182" s="11">
        <f t="shared" si="123"/>
        <v>21921.789330000003</v>
      </c>
      <c r="Q182" s="11">
        <f>Q183+Q208+Q217+Q222</f>
        <v>10</v>
      </c>
      <c r="R182" s="11">
        <f>R183+R208+R217+R222</f>
        <v>21931.78933</v>
      </c>
      <c r="S182" s="11">
        <f>S183+S208+S217+S222</f>
        <v>0</v>
      </c>
      <c r="T182" s="11">
        <f>T183+T208+T217+T222</f>
        <v>21931.78933</v>
      </c>
    </row>
    <row r="183" spans="1:20" s="23" customFormat="1" ht="28.5" customHeight="1" hidden="1" outlineLevel="1">
      <c r="A183" s="9" t="s">
        <v>161</v>
      </c>
      <c r="B183" s="33"/>
      <c r="C183" s="10" t="s">
        <v>548</v>
      </c>
      <c r="D183" s="12">
        <f aca="true" t="shared" si="124" ref="D183:J183">D184+D196+D201</f>
        <v>12709.513490000001</v>
      </c>
      <c r="E183" s="12">
        <f t="shared" si="124"/>
        <v>0</v>
      </c>
      <c r="F183" s="12">
        <f t="shared" si="124"/>
        <v>12709.513490000001</v>
      </c>
      <c r="G183" s="12">
        <f t="shared" si="124"/>
        <v>0</v>
      </c>
      <c r="H183" s="12">
        <f t="shared" si="124"/>
        <v>12709.513490000001</v>
      </c>
      <c r="I183" s="12">
        <f t="shared" si="124"/>
        <v>-134.37315999999998</v>
      </c>
      <c r="J183" s="12">
        <f t="shared" si="124"/>
        <v>12575.14033</v>
      </c>
      <c r="K183" s="12">
        <f aca="true" t="shared" si="125" ref="K183:P183">K184+K196+K201</f>
        <v>-999.9432</v>
      </c>
      <c r="L183" s="12">
        <f t="shared" si="125"/>
        <v>11575.19713</v>
      </c>
      <c r="M183" s="12">
        <f t="shared" si="125"/>
        <v>-2150.0568</v>
      </c>
      <c r="N183" s="12">
        <f t="shared" si="125"/>
        <v>9425.14033</v>
      </c>
      <c r="O183" s="12">
        <f t="shared" si="125"/>
        <v>0</v>
      </c>
      <c r="P183" s="12">
        <f t="shared" si="125"/>
        <v>9425.14033</v>
      </c>
      <c r="Q183" s="12">
        <f>Q184+Q196+Q201</f>
        <v>0</v>
      </c>
      <c r="R183" s="12">
        <f>R184+R196+R201</f>
        <v>9425.140329999998</v>
      </c>
      <c r="S183" s="12">
        <f>S184+S196+S201</f>
        <v>0</v>
      </c>
      <c r="T183" s="12">
        <f>T184+T196+T201</f>
        <v>9425.140329999998</v>
      </c>
    </row>
    <row r="184" spans="1:20" s="23" customFormat="1" ht="28.5" customHeight="1" hidden="1" outlineLevel="1">
      <c r="A184" s="9" t="s">
        <v>272</v>
      </c>
      <c r="B184" s="33"/>
      <c r="C184" s="10" t="s">
        <v>461</v>
      </c>
      <c r="D184" s="12">
        <f aca="true" t="shared" si="126" ref="D184:J184">D185+D187+D191+D189</f>
        <v>4927.005</v>
      </c>
      <c r="E184" s="12">
        <f t="shared" si="126"/>
        <v>0</v>
      </c>
      <c r="F184" s="12">
        <f t="shared" si="126"/>
        <v>4927.005</v>
      </c>
      <c r="G184" s="12">
        <f t="shared" si="126"/>
        <v>0</v>
      </c>
      <c r="H184" s="12">
        <f t="shared" si="126"/>
        <v>4927.005</v>
      </c>
      <c r="I184" s="12">
        <f t="shared" si="126"/>
        <v>-625.005</v>
      </c>
      <c r="J184" s="12">
        <f t="shared" si="126"/>
        <v>4302</v>
      </c>
      <c r="K184" s="12">
        <f aca="true" t="shared" si="127" ref="K184:P184">K185+K187+K191+K189</f>
        <v>-999.9432</v>
      </c>
      <c r="L184" s="12">
        <f t="shared" si="127"/>
        <v>3302.0568</v>
      </c>
      <c r="M184" s="12">
        <f t="shared" si="127"/>
        <v>-2150.0568</v>
      </c>
      <c r="N184" s="12">
        <f t="shared" si="127"/>
        <v>1152</v>
      </c>
      <c r="O184" s="12">
        <f t="shared" si="127"/>
        <v>0</v>
      </c>
      <c r="P184" s="12">
        <f t="shared" si="127"/>
        <v>1152</v>
      </c>
      <c r="Q184" s="12">
        <f>Q185+Q187+Q191+Q189</f>
        <v>-69.55667</v>
      </c>
      <c r="R184" s="12">
        <f>R185+R187+R191+R189</f>
        <v>1082.44333</v>
      </c>
      <c r="S184" s="12">
        <f>S185+S187+S191+S189</f>
        <v>0</v>
      </c>
      <c r="T184" s="12">
        <f>T185+T187+T191+T189</f>
        <v>1082.44333</v>
      </c>
    </row>
    <row r="185" spans="1:20" s="23" customFormat="1" ht="27.75" customHeight="1" hidden="1" outlineLevel="1">
      <c r="A185" s="9" t="s">
        <v>273</v>
      </c>
      <c r="B185" s="33"/>
      <c r="C185" s="10" t="s">
        <v>274</v>
      </c>
      <c r="D185" s="12">
        <f aca="true" t="shared" si="128" ref="D185:T185">SUM(D186:D186)</f>
        <v>1007</v>
      </c>
      <c r="E185" s="12">
        <f t="shared" si="128"/>
        <v>0</v>
      </c>
      <c r="F185" s="12">
        <f t="shared" si="128"/>
        <v>1007</v>
      </c>
      <c r="G185" s="12">
        <f t="shared" si="128"/>
        <v>0</v>
      </c>
      <c r="H185" s="12">
        <f t="shared" si="128"/>
        <v>1007</v>
      </c>
      <c r="I185" s="12">
        <f t="shared" si="128"/>
        <v>0</v>
      </c>
      <c r="J185" s="12">
        <f t="shared" si="128"/>
        <v>1007</v>
      </c>
      <c r="K185" s="12">
        <f t="shared" si="128"/>
        <v>0</v>
      </c>
      <c r="L185" s="12">
        <f t="shared" si="128"/>
        <v>1007</v>
      </c>
      <c r="M185" s="12">
        <f t="shared" si="128"/>
        <v>0</v>
      </c>
      <c r="N185" s="12">
        <f t="shared" si="128"/>
        <v>1007</v>
      </c>
      <c r="O185" s="12">
        <f t="shared" si="128"/>
        <v>0</v>
      </c>
      <c r="P185" s="12">
        <f t="shared" si="128"/>
        <v>1007</v>
      </c>
      <c r="Q185" s="12">
        <f t="shared" si="128"/>
        <v>-69.55667</v>
      </c>
      <c r="R185" s="12">
        <f t="shared" si="128"/>
        <v>937.4433300000001</v>
      </c>
      <c r="S185" s="12">
        <f t="shared" si="128"/>
        <v>0</v>
      </c>
      <c r="T185" s="12">
        <f t="shared" si="128"/>
        <v>937.4433300000001</v>
      </c>
    </row>
    <row r="186" spans="1:20" s="23" customFormat="1" ht="30" customHeight="1" hidden="1" outlineLevel="1">
      <c r="A186" s="9"/>
      <c r="B186" s="1" t="s">
        <v>135</v>
      </c>
      <c r="C186" s="2" t="s">
        <v>136</v>
      </c>
      <c r="D186" s="12">
        <v>1007</v>
      </c>
      <c r="E186" s="12"/>
      <c r="F186" s="12">
        <f>SUM(D186:E186)</f>
        <v>1007</v>
      </c>
      <c r="G186" s="12"/>
      <c r="H186" s="12">
        <f>SUM(F186:G186)</f>
        <v>1007</v>
      </c>
      <c r="I186" s="12"/>
      <c r="J186" s="12">
        <f>SUM(H186:I186)</f>
        <v>1007</v>
      </c>
      <c r="K186" s="12"/>
      <c r="L186" s="12">
        <f>SUM(J186:K186)</f>
        <v>1007</v>
      </c>
      <c r="M186" s="12"/>
      <c r="N186" s="12">
        <f>SUM(L186:M186)</f>
        <v>1007</v>
      </c>
      <c r="O186" s="12"/>
      <c r="P186" s="12">
        <f>SUM(N186:O186)</f>
        <v>1007</v>
      </c>
      <c r="Q186" s="12">
        <v>-69.55667</v>
      </c>
      <c r="R186" s="12">
        <f>SUM(P186:Q186)</f>
        <v>937.4433300000001</v>
      </c>
      <c r="S186" s="12"/>
      <c r="T186" s="12">
        <f>SUM(R186:S186)</f>
        <v>937.4433300000001</v>
      </c>
    </row>
    <row r="187" spans="1:20" s="23" customFormat="1" ht="30.75" customHeight="1" hidden="1" outlineLevel="1">
      <c r="A187" s="9" t="s">
        <v>275</v>
      </c>
      <c r="B187" s="10"/>
      <c r="C187" s="10" t="s">
        <v>276</v>
      </c>
      <c r="D187" s="12">
        <f aca="true" t="shared" si="129" ref="D187:T187">D188</f>
        <v>145</v>
      </c>
      <c r="E187" s="12">
        <f t="shared" si="129"/>
        <v>0</v>
      </c>
      <c r="F187" s="12">
        <f t="shared" si="129"/>
        <v>145</v>
      </c>
      <c r="G187" s="12">
        <f t="shared" si="129"/>
        <v>0</v>
      </c>
      <c r="H187" s="12">
        <f t="shared" si="129"/>
        <v>145</v>
      </c>
      <c r="I187" s="12">
        <f t="shared" si="129"/>
        <v>0</v>
      </c>
      <c r="J187" s="12">
        <f t="shared" si="129"/>
        <v>145</v>
      </c>
      <c r="K187" s="12">
        <f t="shared" si="129"/>
        <v>0</v>
      </c>
      <c r="L187" s="12">
        <f t="shared" si="129"/>
        <v>145</v>
      </c>
      <c r="M187" s="12">
        <f t="shared" si="129"/>
        <v>0</v>
      </c>
      <c r="N187" s="12">
        <f t="shared" si="129"/>
        <v>145</v>
      </c>
      <c r="O187" s="12">
        <f t="shared" si="129"/>
        <v>0</v>
      </c>
      <c r="P187" s="12">
        <f t="shared" si="129"/>
        <v>145</v>
      </c>
      <c r="Q187" s="12">
        <f t="shared" si="129"/>
        <v>0</v>
      </c>
      <c r="R187" s="12">
        <f t="shared" si="129"/>
        <v>145</v>
      </c>
      <c r="S187" s="12">
        <f t="shared" si="129"/>
        <v>0</v>
      </c>
      <c r="T187" s="12">
        <f t="shared" si="129"/>
        <v>145</v>
      </c>
    </row>
    <row r="188" spans="1:20" s="23" customFormat="1" ht="29.25" customHeight="1" hidden="1" outlineLevel="1">
      <c r="A188" s="9"/>
      <c r="B188" s="1" t="s">
        <v>135</v>
      </c>
      <c r="C188" s="2" t="s">
        <v>136</v>
      </c>
      <c r="D188" s="12">
        <v>145</v>
      </c>
      <c r="E188" s="12"/>
      <c r="F188" s="12">
        <f>SUM(D188:E188)</f>
        <v>145</v>
      </c>
      <c r="G188" s="12"/>
      <c r="H188" s="12">
        <f>SUM(F188:G188)</f>
        <v>145</v>
      </c>
      <c r="I188" s="12"/>
      <c r="J188" s="12">
        <f>SUM(H188:I188)</f>
        <v>145</v>
      </c>
      <c r="K188" s="12"/>
      <c r="L188" s="12">
        <f>SUM(J188:K188)</f>
        <v>145</v>
      </c>
      <c r="M188" s="12"/>
      <c r="N188" s="12">
        <f>SUM(L188:M188)</f>
        <v>145</v>
      </c>
      <c r="O188" s="12"/>
      <c r="P188" s="12">
        <f>SUM(N188:O188)</f>
        <v>145</v>
      </c>
      <c r="Q188" s="12"/>
      <c r="R188" s="12">
        <f>SUM(P188:Q188)</f>
        <v>145</v>
      </c>
      <c r="S188" s="12"/>
      <c r="T188" s="12">
        <f>SUM(R188:S188)</f>
        <v>145</v>
      </c>
    </row>
    <row r="189" spans="1:20" s="23" customFormat="1" ht="54.75" customHeight="1" hidden="1" outlineLevel="1">
      <c r="A189" s="99" t="s">
        <v>476</v>
      </c>
      <c r="B189" s="1"/>
      <c r="C189" s="2" t="s">
        <v>477</v>
      </c>
      <c r="D189" s="12">
        <f aca="true" t="shared" si="130" ref="D189:T189">D190</f>
        <v>3150</v>
      </c>
      <c r="E189" s="12">
        <f t="shared" si="130"/>
        <v>0</v>
      </c>
      <c r="F189" s="12">
        <f t="shared" si="130"/>
        <v>3150</v>
      </c>
      <c r="G189" s="12">
        <f t="shared" si="130"/>
        <v>0</v>
      </c>
      <c r="H189" s="12">
        <f t="shared" si="130"/>
        <v>3150</v>
      </c>
      <c r="I189" s="12">
        <f t="shared" si="130"/>
        <v>0</v>
      </c>
      <c r="J189" s="12">
        <f t="shared" si="130"/>
        <v>3150</v>
      </c>
      <c r="K189" s="12">
        <f t="shared" si="130"/>
        <v>-999.9432</v>
      </c>
      <c r="L189" s="12">
        <f t="shared" si="130"/>
        <v>2150.0568</v>
      </c>
      <c r="M189" s="12">
        <f t="shared" si="130"/>
        <v>-2150.0568</v>
      </c>
      <c r="N189" s="12">
        <f t="shared" si="130"/>
        <v>0</v>
      </c>
      <c r="O189" s="12">
        <f t="shared" si="130"/>
        <v>0</v>
      </c>
      <c r="P189" s="12">
        <f t="shared" si="130"/>
        <v>0</v>
      </c>
      <c r="Q189" s="12">
        <f t="shared" si="130"/>
        <v>0</v>
      </c>
      <c r="R189" s="12">
        <f t="shared" si="130"/>
        <v>0</v>
      </c>
      <c r="S189" s="12">
        <f t="shared" si="130"/>
        <v>0</v>
      </c>
      <c r="T189" s="12">
        <f t="shared" si="130"/>
        <v>0</v>
      </c>
    </row>
    <row r="190" spans="1:20" s="23" customFormat="1" ht="28.5" customHeight="1" hidden="1" outlineLevel="1">
      <c r="A190" s="99"/>
      <c r="B190" s="1" t="s">
        <v>54</v>
      </c>
      <c r="C190" s="2" t="s">
        <v>112</v>
      </c>
      <c r="D190" s="12">
        <v>3150</v>
      </c>
      <c r="E190" s="12"/>
      <c r="F190" s="12">
        <f>SUM(D190:E190)</f>
        <v>3150</v>
      </c>
      <c r="G190" s="12"/>
      <c r="H190" s="12">
        <f>SUM(F190:G190)</f>
        <v>3150</v>
      </c>
      <c r="I190" s="12"/>
      <c r="J190" s="12">
        <f>SUM(H190:I190)</f>
        <v>3150</v>
      </c>
      <c r="K190" s="12">
        <v>-999.9432</v>
      </c>
      <c r="L190" s="12">
        <f>SUM(J190:K190)</f>
        <v>2150.0568</v>
      </c>
      <c r="M190" s="12">
        <v>-2150.0568</v>
      </c>
      <c r="N190" s="12">
        <f>SUM(L190:M190)</f>
        <v>0</v>
      </c>
      <c r="O190" s="12"/>
      <c r="P190" s="12">
        <f>SUM(N190:O190)</f>
        <v>0</v>
      </c>
      <c r="Q190" s="12"/>
      <c r="R190" s="12">
        <f>SUM(P190:Q190)</f>
        <v>0</v>
      </c>
      <c r="S190" s="12"/>
      <c r="T190" s="12">
        <f>SUM(R190:S190)</f>
        <v>0</v>
      </c>
    </row>
    <row r="191" spans="1:20" s="23" customFormat="1" ht="15" customHeight="1" hidden="1" outlineLevel="1">
      <c r="A191" s="9" t="s">
        <v>462</v>
      </c>
      <c r="B191" s="1"/>
      <c r="C191" s="2" t="s">
        <v>463</v>
      </c>
      <c r="D191" s="12">
        <f aca="true" t="shared" si="131" ref="D191:T191">D192</f>
        <v>625.005</v>
      </c>
      <c r="E191" s="12">
        <f t="shared" si="131"/>
        <v>0</v>
      </c>
      <c r="F191" s="12">
        <f t="shared" si="131"/>
        <v>625.005</v>
      </c>
      <c r="G191" s="12">
        <f t="shared" si="131"/>
        <v>0</v>
      </c>
      <c r="H191" s="12">
        <f t="shared" si="131"/>
        <v>625.005</v>
      </c>
      <c r="I191" s="12">
        <f t="shared" si="131"/>
        <v>-625.005</v>
      </c>
      <c r="J191" s="12">
        <f t="shared" si="131"/>
        <v>0</v>
      </c>
      <c r="K191" s="12">
        <f t="shared" si="131"/>
        <v>0</v>
      </c>
      <c r="L191" s="12">
        <f t="shared" si="131"/>
        <v>0</v>
      </c>
      <c r="M191" s="12">
        <f t="shared" si="131"/>
        <v>0</v>
      </c>
      <c r="N191" s="12">
        <f t="shared" si="131"/>
        <v>0</v>
      </c>
      <c r="O191" s="12">
        <f t="shared" si="131"/>
        <v>0</v>
      </c>
      <c r="P191" s="12">
        <f t="shared" si="131"/>
        <v>0</v>
      </c>
      <c r="Q191" s="12">
        <f t="shared" si="131"/>
        <v>0</v>
      </c>
      <c r="R191" s="12">
        <f t="shared" si="131"/>
        <v>0</v>
      </c>
      <c r="S191" s="12">
        <f t="shared" si="131"/>
        <v>0</v>
      </c>
      <c r="T191" s="12">
        <f t="shared" si="131"/>
        <v>0</v>
      </c>
    </row>
    <row r="192" spans="1:20" s="23" customFormat="1" ht="27.75" customHeight="1" hidden="1" outlineLevel="1">
      <c r="A192" s="9"/>
      <c r="B192" s="1" t="s">
        <v>135</v>
      </c>
      <c r="C192" s="2" t="s">
        <v>136</v>
      </c>
      <c r="D192" s="12">
        <f aca="true" t="shared" si="132" ref="D192:J192">SUM(D194:D195)</f>
        <v>625.005</v>
      </c>
      <c r="E192" s="12">
        <f t="shared" si="132"/>
        <v>0</v>
      </c>
      <c r="F192" s="12">
        <f t="shared" si="132"/>
        <v>625.005</v>
      </c>
      <c r="G192" s="12">
        <f t="shared" si="132"/>
        <v>0</v>
      </c>
      <c r="H192" s="12">
        <f t="shared" si="132"/>
        <v>625.005</v>
      </c>
      <c r="I192" s="12">
        <f t="shared" si="132"/>
        <v>-625.005</v>
      </c>
      <c r="J192" s="12">
        <f t="shared" si="132"/>
        <v>0</v>
      </c>
      <c r="K192" s="12">
        <f aca="true" t="shared" si="133" ref="K192:P192">SUM(K194:K195)</f>
        <v>0</v>
      </c>
      <c r="L192" s="12">
        <f t="shared" si="133"/>
        <v>0</v>
      </c>
      <c r="M192" s="12">
        <f t="shared" si="133"/>
        <v>0</v>
      </c>
      <c r="N192" s="12">
        <f t="shared" si="133"/>
        <v>0</v>
      </c>
      <c r="O192" s="12">
        <f t="shared" si="133"/>
        <v>0</v>
      </c>
      <c r="P192" s="12">
        <f t="shared" si="133"/>
        <v>0</v>
      </c>
      <c r="Q192" s="12">
        <f>SUM(Q194:Q195)</f>
        <v>0</v>
      </c>
      <c r="R192" s="12">
        <f>SUM(R194:R195)</f>
        <v>0</v>
      </c>
      <c r="S192" s="12">
        <f>SUM(S194:S195)</f>
        <v>0</v>
      </c>
      <c r="T192" s="12">
        <f>SUM(T194:T195)</f>
        <v>0</v>
      </c>
    </row>
    <row r="193" spans="1:20" s="23" customFormat="1" ht="15" customHeight="1" hidden="1" outlineLevel="1">
      <c r="A193" s="9"/>
      <c r="B193" s="1"/>
      <c r="C193" s="2" t="s">
        <v>158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s="23" customFormat="1" ht="15" customHeight="1" hidden="1" outlineLevel="1">
      <c r="A194" s="9"/>
      <c r="B194" s="1"/>
      <c r="C194" s="2" t="s">
        <v>165</v>
      </c>
      <c r="D194" s="12">
        <v>625.005</v>
      </c>
      <c r="E194" s="12"/>
      <c r="F194" s="12">
        <f>SUM(D194:E194)</f>
        <v>625.005</v>
      </c>
      <c r="G194" s="12"/>
      <c r="H194" s="12">
        <f>SUM(F194:G194)</f>
        <v>625.005</v>
      </c>
      <c r="I194" s="12">
        <v>-625.005</v>
      </c>
      <c r="J194" s="12">
        <f>SUM(H194:I194)</f>
        <v>0</v>
      </c>
      <c r="K194" s="12"/>
      <c r="L194" s="12">
        <f>SUM(J194:K194)</f>
        <v>0</v>
      </c>
      <c r="M194" s="12"/>
      <c r="N194" s="12">
        <f>SUM(L194:M194)</f>
        <v>0</v>
      </c>
      <c r="O194" s="12"/>
      <c r="P194" s="12">
        <f>SUM(N194:O194)</f>
        <v>0</v>
      </c>
      <c r="Q194" s="12"/>
      <c r="R194" s="12">
        <f>SUM(P194:Q194)</f>
        <v>0</v>
      </c>
      <c r="S194" s="12"/>
      <c r="T194" s="12">
        <f>SUM(R194:S194)</f>
        <v>0</v>
      </c>
    </row>
    <row r="195" spans="1:20" s="23" customFormat="1" ht="15" customHeight="1" hidden="1" outlineLevel="1">
      <c r="A195" s="9"/>
      <c r="B195" s="1"/>
      <c r="C195" s="2" t="s">
        <v>164</v>
      </c>
      <c r="D195" s="12"/>
      <c r="E195" s="12"/>
      <c r="F195" s="12">
        <f>SUM(D195:E195)</f>
        <v>0</v>
      </c>
      <c r="G195" s="12"/>
      <c r="H195" s="12">
        <f>SUM(F195:G195)</f>
        <v>0</v>
      </c>
      <c r="I195" s="12"/>
      <c r="J195" s="12">
        <f>SUM(H195:I195)</f>
        <v>0</v>
      </c>
      <c r="K195" s="12"/>
      <c r="L195" s="12">
        <f>SUM(J195:K195)</f>
        <v>0</v>
      </c>
      <c r="M195" s="12"/>
      <c r="N195" s="12">
        <f>SUM(L195:M195)</f>
        <v>0</v>
      </c>
      <c r="O195" s="12"/>
      <c r="P195" s="12">
        <f>SUM(N195:O195)</f>
        <v>0</v>
      </c>
      <c r="Q195" s="12"/>
      <c r="R195" s="12">
        <f>SUM(P195:Q195)</f>
        <v>0</v>
      </c>
      <c r="S195" s="12"/>
      <c r="T195" s="12">
        <f>SUM(R195:S195)</f>
        <v>0</v>
      </c>
    </row>
    <row r="196" spans="1:20" s="23" customFormat="1" ht="29.25" customHeight="1" hidden="1" outlineLevel="1">
      <c r="A196" s="9" t="s">
        <v>447</v>
      </c>
      <c r="B196" s="1"/>
      <c r="C196" s="2" t="s">
        <v>448</v>
      </c>
      <c r="D196" s="12">
        <f aca="true" t="shared" si="134" ref="D196:J196">D197+D199</f>
        <v>7654</v>
      </c>
      <c r="E196" s="12">
        <f t="shared" si="134"/>
        <v>0</v>
      </c>
      <c r="F196" s="12">
        <f t="shared" si="134"/>
        <v>7654</v>
      </c>
      <c r="G196" s="12">
        <f t="shared" si="134"/>
        <v>0</v>
      </c>
      <c r="H196" s="12">
        <f t="shared" si="134"/>
        <v>7654</v>
      </c>
      <c r="I196" s="12">
        <f t="shared" si="134"/>
        <v>490.63184</v>
      </c>
      <c r="J196" s="12">
        <f t="shared" si="134"/>
        <v>8144.63184</v>
      </c>
      <c r="K196" s="12">
        <f aca="true" t="shared" si="135" ref="K196:P196">K197+K199</f>
        <v>0</v>
      </c>
      <c r="L196" s="12">
        <f t="shared" si="135"/>
        <v>8144.63184</v>
      </c>
      <c r="M196" s="12">
        <f t="shared" si="135"/>
        <v>0</v>
      </c>
      <c r="N196" s="12">
        <f t="shared" si="135"/>
        <v>8144.63184</v>
      </c>
      <c r="O196" s="12">
        <f t="shared" si="135"/>
        <v>0</v>
      </c>
      <c r="P196" s="12">
        <f t="shared" si="135"/>
        <v>8144.63184</v>
      </c>
      <c r="Q196" s="12">
        <f>Q197+Q199</f>
        <v>101.7854</v>
      </c>
      <c r="R196" s="12">
        <f>R197+R199</f>
        <v>8246.417239999999</v>
      </c>
      <c r="S196" s="12">
        <f>S197+S199</f>
        <v>0</v>
      </c>
      <c r="T196" s="12">
        <f>T197+T199</f>
        <v>8246.417239999999</v>
      </c>
    </row>
    <row r="197" spans="1:20" s="74" customFormat="1" ht="27.75" customHeight="1" hidden="1" outlineLevel="1">
      <c r="A197" s="9" t="s">
        <v>449</v>
      </c>
      <c r="B197" s="1"/>
      <c r="C197" s="2" t="s">
        <v>438</v>
      </c>
      <c r="D197" s="12">
        <f aca="true" t="shared" si="136" ref="D197:T197">D198</f>
        <v>7598</v>
      </c>
      <c r="E197" s="12">
        <f t="shared" si="136"/>
        <v>0</v>
      </c>
      <c r="F197" s="12">
        <f t="shared" si="136"/>
        <v>7598</v>
      </c>
      <c r="G197" s="12">
        <f t="shared" si="136"/>
        <v>0</v>
      </c>
      <c r="H197" s="12">
        <f t="shared" si="136"/>
        <v>7598</v>
      </c>
      <c r="I197" s="12">
        <f t="shared" si="136"/>
        <v>490.63184</v>
      </c>
      <c r="J197" s="12">
        <f t="shared" si="136"/>
        <v>8088.63184</v>
      </c>
      <c r="K197" s="12">
        <f t="shared" si="136"/>
        <v>0</v>
      </c>
      <c r="L197" s="12">
        <f t="shared" si="136"/>
        <v>8088.63184</v>
      </c>
      <c r="M197" s="12">
        <f t="shared" si="136"/>
        <v>0</v>
      </c>
      <c r="N197" s="12">
        <f t="shared" si="136"/>
        <v>8088.63184</v>
      </c>
      <c r="O197" s="12">
        <f t="shared" si="136"/>
        <v>0</v>
      </c>
      <c r="P197" s="12">
        <f t="shared" si="136"/>
        <v>8088.63184</v>
      </c>
      <c r="Q197" s="12">
        <f t="shared" si="136"/>
        <v>101.7854</v>
      </c>
      <c r="R197" s="12">
        <f t="shared" si="136"/>
        <v>8190.41724</v>
      </c>
      <c r="S197" s="12">
        <f t="shared" si="136"/>
        <v>0</v>
      </c>
      <c r="T197" s="12">
        <f t="shared" si="136"/>
        <v>8190.41724</v>
      </c>
    </row>
    <row r="198" spans="1:20" s="74" customFormat="1" ht="29.25" customHeight="1" hidden="1" outlineLevel="1">
      <c r="A198" s="9"/>
      <c r="B198" s="1" t="s">
        <v>135</v>
      </c>
      <c r="C198" s="2" t="s">
        <v>136</v>
      </c>
      <c r="D198" s="12">
        <v>7598</v>
      </c>
      <c r="E198" s="12"/>
      <c r="F198" s="12">
        <f>SUM(D198:E198)</f>
        <v>7598</v>
      </c>
      <c r="G198" s="12"/>
      <c r="H198" s="12">
        <f>SUM(F198:G198)</f>
        <v>7598</v>
      </c>
      <c r="I198" s="12">
        <f>711.40944-220.7776</f>
        <v>490.63184</v>
      </c>
      <c r="J198" s="12">
        <f>SUM(H198:I198)</f>
        <v>8088.63184</v>
      </c>
      <c r="K198" s="12"/>
      <c r="L198" s="12">
        <f>SUM(J198:K198)</f>
        <v>8088.63184</v>
      </c>
      <c r="M198" s="12"/>
      <c r="N198" s="12">
        <f>SUM(L198:M198)</f>
        <v>8088.63184</v>
      </c>
      <c r="O198" s="12"/>
      <c r="P198" s="12">
        <f>SUM(N198:O198)</f>
        <v>8088.63184</v>
      </c>
      <c r="Q198" s="12">
        <v>101.7854</v>
      </c>
      <c r="R198" s="12">
        <f>SUM(P198:Q198)</f>
        <v>8190.41724</v>
      </c>
      <c r="S198" s="12"/>
      <c r="T198" s="12">
        <f>SUM(R198:S198)</f>
        <v>8190.41724</v>
      </c>
    </row>
    <row r="199" spans="1:20" s="74" customFormat="1" ht="40.5" customHeight="1" hidden="1" outlineLevel="1">
      <c r="A199" s="9" t="s">
        <v>520</v>
      </c>
      <c r="B199" s="1"/>
      <c r="C199" s="2" t="s">
        <v>571</v>
      </c>
      <c r="D199" s="12">
        <f aca="true" t="shared" si="137" ref="D199:T199">D200</f>
        <v>56</v>
      </c>
      <c r="E199" s="12">
        <f t="shared" si="137"/>
        <v>0</v>
      </c>
      <c r="F199" s="12">
        <f t="shared" si="137"/>
        <v>56</v>
      </c>
      <c r="G199" s="12">
        <f t="shared" si="137"/>
        <v>0</v>
      </c>
      <c r="H199" s="12">
        <f t="shared" si="137"/>
        <v>56</v>
      </c>
      <c r="I199" s="12">
        <f t="shared" si="137"/>
        <v>0</v>
      </c>
      <c r="J199" s="12">
        <f t="shared" si="137"/>
        <v>56</v>
      </c>
      <c r="K199" s="12">
        <f t="shared" si="137"/>
        <v>0</v>
      </c>
      <c r="L199" s="12">
        <f t="shared" si="137"/>
        <v>56</v>
      </c>
      <c r="M199" s="12">
        <f t="shared" si="137"/>
        <v>0</v>
      </c>
      <c r="N199" s="12">
        <f t="shared" si="137"/>
        <v>56</v>
      </c>
      <c r="O199" s="12">
        <f t="shared" si="137"/>
        <v>0</v>
      </c>
      <c r="P199" s="12">
        <f t="shared" si="137"/>
        <v>56</v>
      </c>
      <c r="Q199" s="12">
        <f t="shared" si="137"/>
        <v>0</v>
      </c>
      <c r="R199" s="12">
        <f t="shared" si="137"/>
        <v>56</v>
      </c>
      <c r="S199" s="12">
        <f t="shared" si="137"/>
        <v>0</v>
      </c>
      <c r="T199" s="12">
        <f t="shared" si="137"/>
        <v>56</v>
      </c>
    </row>
    <row r="200" spans="1:20" s="74" customFormat="1" ht="29.25" customHeight="1" hidden="1" outlineLevel="1">
      <c r="A200" s="9"/>
      <c r="B200" s="1" t="s">
        <v>135</v>
      </c>
      <c r="C200" s="2" t="s">
        <v>136</v>
      </c>
      <c r="D200" s="12">
        <v>56</v>
      </c>
      <c r="E200" s="12"/>
      <c r="F200" s="12">
        <f>SUM(D200:E200)</f>
        <v>56</v>
      </c>
      <c r="G200" s="12"/>
      <c r="H200" s="12">
        <f>SUM(F200:G200)</f>
        <v>56</v>
      </c>
      <c r="I200" s="12"/>
      <c r="J200" s="12">
        <f>SUM(H200:I200)</f>
        <v>56</v>
      </c>
      <c r="K200" s="12"/>
      <c r="L200" s="12">
        <f>SUM(J200:K200)</f>
        <v>56</v>
      </c>
      <c r="M200" s="12"/>
      <c r="N200" s="12">
        <f>SUM(L200:M200)</f>
        <v>56</v>
      </c>
      <c r="O200" s="12"/>
      <c r="P200" s="12">
        <f>SUM(N200:O200)</f>
        <v>56</v>
      </c>
      <c r="Q200" s="12"/>
      <c r="R200" s="12">
        <f>SUM(P200:Q200)</f>
        <v>56</v>
      </c>
      <c r="S200" s="12"/>
      <c r="T200" s="12">
        <f>SUM(R200:S200)</f>
        <v>56</v>
      </c>
    </row>
    <row r="201" spans="1:20" s="74" customFormat="1" ht="16.5" customHeight="1" hidden="1" outlineLevel="1">
      <c r="A201" s="9" t="s">
        <v>521</v>
      </c>
      <c r="B201" s="1"/>
      <c r="C201" s="2" t="s">
        <v>549</v>
      </c>
      <c r="D201" s="12">
        <f aca="true" t="shared" si="138" ref="D201:S202">D202</f>
        <v>128.50849</v>
      </c>
      <c r="E201" s="12">
        <f t="shared" si="138"/>
        <v>0</v>
      </c>
      <c r="F201" s="12">
        <f t="shared" si="138"/>
        <v>128.50849</v>
      </c>
      <c r="G201" s="12">
        <f t="shared" si="138"/>
        <v>0</v>
      </c>
      <c r="H201" s="12">
        <f t="shared" si="138"/>
        <v>128.50849</v>
      </c>
      <c r="I201" s="12">
        <f t="shared" si="138"/>
        <v>0</v>
      </c>
      <c r="J201" s="12">
        <f t="shared" si="138"/>
        <v>128.50849</v>
      </c>
      <c r="K201" s="12">
        <f t="shared" si="138"/>
        <v>0</v>
      </c>
      <c r="L201" s="12">
        <f t="shared" si="138"/>
        <v>128.50849</v>
      </c>
      <c r="M201" s="12">
        <f t="shared" si="138"/>
        <v>0</v>
      </c>
      <c r="N201" s="12">
        <f t="shared" si="138"/>
        <v>128.50849</v>
      </c>
      <c r="O201" s="12">
        <f t="shared" si="138"/>
        <v>0</v>
      </c>
      <c r="P201" s="12">
        <f t="shared" si="138"/>
        <v>128.50849</v>
      </c>
      <c r="Q201" s="12">
        <f t="shared" si="138"/>
        <v>-32.22873</v>
      </c>
      <c r="R201" s="12">
        <f t="shared" si="138"/>
        <v>96.27976</v>
      </c>
      <c r="S201" s="12">
        <f t="shared" si="138"/>
        <v>0</v>
      </c>
      <c r="T201" s="12">
        <f>T202</f>
        <v>96.27976</v>
      </c>
    </row>
    <row r="202" spans="1:20" s="74" customFormat="1" ht="28.5" customHeight="1" hidden="1" outlineLevel="1">
      <c r="A202" s="9" t="s">
        <v>533</v>
      </c>
      <c r="B202" s="1"/>
      <c r="C202" s="2" t="s">
        <v>522</v>
      </c>
      <c r="D202" s="12">
        <f t="shared" si="138"/>
        <v>128.50849</v>
      </c>
      <c r="E202" s="12">
        <f t="shared" si="138"/>
        <v>0</v>
      </c>
      <c r="F202" s="12">
        <f t="shared" si="138"/>
        <v>128.50849</v>
      </c>
      <c r="G202" s="12">
        <f t="shared" si="138"/>
        <v>0</v>
      </c>
      <c r="H202" s="12">
        <f t="shared" si="138"/>
        <v>128.50849</v>
      </c>
      <c r="I202" s="12">
        <f t="shared" si="138"/>
        <v>0</v>
      </c>
      <c r="J202" s="12">
        <f t="shared" si="138"/>
        <v>128.50849</v>
      </c>
      <c r="K202" s="12">
        <f t="shared" si="138"/>
        <v>0</v>
      </c>
      <c r="L202" s="12">
        <f t="shared" si="138"/>
        <v>128.50849</v>
      </c>
      <c r="M202" s="12">
        <f t="shared" si="138"/>
        <v>0</v>
      </c>
      <c r="N202" s="12">
        <f t="shared" si="138"/>
        <v>128.50849</v>
      </c>
      <c r="O202" s="12">
        <f t="shared" si="138"/>
        <v>0</v>
      </c>
      <c r="P202" s="12">
        <f t="shared" si="138"/>
        <v>128.50849</v>
      </c>
      <c r="Q202" s="12">
        <f t="shared" si="138"/>
        <v>-32.22873</v>
      </c>
      <c r="R202" s="12">
        <f t="shared" si="138"/>
        <v>96.27976</v>
      </c>
      <c r="S202" s="12">
        <f>S203</f>
        <v>0</v>
      </c>
      <c r="T202" s="12">
        <f>T203</f>
        <v>96.27976</v>
      </c>
    </row>
    <row r="203" spans="1:20" s="74" customFormat="1" ht="27.75" customHeight="1" hidden="1" outlineLevel="1">
      <c r="A203" s="9"/>
      <c r="B203" s="1" t="s">
        <v>135</v>
      </c>
      <c r="C203" s="2" t="s">
        <v>136</v>
      </c>
      <c r="D203" s="12">
        <f aca="true" t="shared" si="139" ref="D203:J203">SUM(D205:D207)</f>
        <v>128.50849</v>
      </c>
      <c r="E203" s="12">
        <f t="shared" si="139"/>
        <v>0</v>
      </c>
      <c r="F203" s="12">
        <f t="shared" si="139"/>
        <v>128.50849</v>
      </c>
      <c r="G203" s="12">
        <f t="shared" si="139"/>
        <v>0</v>
      </c>
      <c r="H203" s="12">
        <f t="shared" si="139"/>
        <v>128.50849</v>
      </c>
      <c r="I203" s="12">
        <f t="shared" si="139"/>
        <v>0</v>
      </c>
      <c r="J203" s="12">
        <f t="shared" si="139"/>
        <v>128.50849</v>
      </c>
      <c r="K203" s="12">
        <f aca="true" t="shared" si="140" ref="K203:P203">SUM(K205:K207)</f>
        <v>0</v>
      </c>
      <c r="L203" s="12">
        <f t="shared" si="140"/>
        <v>128.50849</v>
      </c>
      <c r="M203" s="12">
        <f t="shared" si="140"/>
        <v>0</v>
      </c>
      <c r="N203" s="12">
        <f t="shared" si="140"/>
        <v>128.50849</v>
      </c>
      <c r="O203" s="12">
        <f t="shared" si="140"/>
        <v>0</v>
      </c>
      <c r="P203" s="12">
        <f t="shared" si="140"/>
        <v>128.50849</v>
      </c>
      <c r="Q203" s="12">
        <f>SUM(Q205:Q207)</f>
        <v>-32.22873</v>
      </c>
      <c r="R203" s="12">
        <f>SUM(R205:R207)</f>
        <v>96.27976</v>
      </c>
      <c r="S203" s="12">
        <f>SUM(S205:S207)</f>
        <v>0</v>
      </c>
      <c r="T203" s="12">
        <f>SUM(T205:T207)</f>
        <v>96.27976</v>
      </c>
    </row>
    <row r="204" spans="1:20" s="74" customFormat="1" ht="15.75" customHeight="1" hidden="1" outlineLevel="1">
      <c r="A204" s="9"/>
      <c r="B204" s="1"/>
      <c r="C204" s="2" t="s">
        <v>158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s="74" customFormat="1" ht="15.75" customHeight="1" hidden="1" outlineLevel="1">
      <c r="A205" s="9"/>
      <c r="B205" s="1"/>
      <c r="C205" s="2" t="s">
        <v>165</v>
      </c>
      <c r="D205" s="12">
        <v>128.50849</v>
      </c>
      <c r="E205" s="12"/>
      <c r="F205" s="12">
        <f>SUM(D205:E205)</f>
        <v>128.50849</v>
      </c>
      <c r="G205" s="12"/>
      <c r="H205" s="12">
        <f>SUM(F205:G205)</f>
        <v>128.50849</v>
      </c>
      <c r="I205" s="12"/>
      <c r="J205" s="12">
        <f>SUM(H205:I205)</f>
        <v>128.50849</v>
      </c>
      <c r="K205" s="12"/>
      <c r="L205" s="12">
        <f>SUM(J205:K205)</f>
        <v>128.50849</v>
      </c>
      <c r="M205" s="12"/>
      <c r="N205" s="12">
        <f>SUM(L205:M205)</f>
        <v>128.50849</v>
      </c>
      <c r="O205" s="12"/>
      <c r="P205" s="12">
        <f>SUM(N205:O205)</f>
        <v>128.50849</v>
      </c>
      <c r="Q205" s="12">
        <v>-32.22873</v>
      </c>
      <c r="R205" s="12">
        <f>SUM(P205:Q205)</f>
        <v>96.27976</v>
      </c>
      <c r="S205" s="12"/>
      <c r="T205" s="12">
        <f>SUM(R205:S205)</f>
        <v>96.27976</v>
      </c>
    </row>
    <row r="206" spans="1:20" s="74" customFormat="1" ht="15.75" customHeight="1" hidden="1" outlineLevel="1">
      <c r="A206" s="9"/>
      <c r="B206" s="1"/>
      <c r="C206" s="2" t="s">
        <v>164</v>
      </c>
      <c r="D206" s="12"/>
      <c r="E206" s="12"/>
      <c r="F206" s="12">
        <f>SUM(D206:E206)</f>
        <v>0</v>
      </c>
      <c r="G206" s="12"/>
      <c r="H206" s="12">
        <f>SUM(F206:G206)</f>
        <v>0</v>
      </c>
      <c r="I206" s="12"/>
      <c r="J206" s="12">
        <f>SUM(H206:I206)</f>
        <v>0</v>
      </c>
      <c r="K206" s="12"/>
      <c r="L206" s="12">
        <f>SUM(J206:K206)</f>
        <v>0</v>
      </c>
      <c r="M206" s="12"/>
      <c r="N206" s="12">
        <f>SUM(L206:M206)</f>
        <v>0</v>
      </c>
      <c r="O206" s="12"/>
      <c r="P206" s="12">
        <f>SUM(N206:O206)</f>
        <v>0</v>
      </c>
      <c r="Q206" s="12"/>
      <c r="R206" s="12">
        <f>SUM(P206:Q206)</f>
        <v>0</v>
      </c>
      <c r="S206" s="12"/>
      <c r="T206" s="12">
        <f>SUM(R206:S206)</f>
        <v>0</v>
      </c>
    </row>
    <row r="207" spans="1:20" s="74" customFormat="1" ht="15.75" customHeight="1" hidden="1" outlineLevel="1">
      <c r="A207" s="9"/>
      <c r="B207" s="1"/>
      <c r="C207" s="2" t="s">
        <v>368</v>
      </c>
      <c r="D207" s="12"/>
      <c r="E207" s="12"/>
      <c r="F207" s="12">
        <f>SUM(D207:E207)</f>
        <v>0</v>
      </c>
      <c r="G207" s="12"/>
      <c r="H207" s="12">
        <f>SUM(F207:G207)</f>
        <v>0</v>
      </c>
      <c r="I207" s="12"/>
      <c r="J207" s="12">
        <f>SUM(H207:I207)</f>
        <v>0</v>
      </c>
      <c r="K207" s="12"/>
      <c r="L207" s="12">
        <f>SUM(J207:K207)</f>
        <v>0</v>
      </c>
      <c r="M207" s="12"/>
      <c r="N207" s="12">
        <f>SUM(L207:M207)</f>
        <v>0</v>
      </c>
      <c r="O207" s="12"/>
      <c r="P207" s="12">
        <f>SUM(N207:O207)</f>
        <v>0</v>
      </c>
      <c r="Q207" s="12"/>
      <c r="R207" s="12">
        <f>SUM(P207:Q207)</f>
        <v>0</v>
      </c>
      <c r="S207" s="12"/>
      <c r="T207" s="12">
        <f>SUM(R207:S207)</f>
        <v>0</v>
      </c>
    </row>
    <row r="208" spans="1:20" s="23" customFormat="1" ht="29.25" customHeight="1" hidden="1" outlineLevel="1">
      <c r="A208" s="9" t="s">
        <v>17</v>
      </c>
      <c r="B208" s="33"/>
      <c r="C208" s="10" t="s">
        <v>277</v>
      </c>
      <c r="D208" s="12">
        <f aca="true" t="shared" si="141" ref="D208:T208">D209</f>
        <v>7699</v>
      </c>
      <c r="E208" s="12">
        <f t="shared" si="141"/>
        <v>0</v>
      </c>
      <c r="F208" s="12">
        <f t="shared" si="141"/>
        <v>7699</v>
      </c>
      <c r="G208" s="12">
        <f t="shared" si="141"/>
        <v>0</v>
      </c>
      <c r="H208" s="12">
        <f t="shared" si="141"/>
        <v>7699</v>
      </c>
      <c r="I208" s="12">
        <f t="shared" si="141"/>
        <v>0</v>
      </c>
      <c r="J208" s="12">
        <f t="shared" si="141"/>
        <v>7699</v>
      </c>
      <c r="K208" s="12">
        <f t="shared" si="141"/>
        <v>0</v>
      </c>
      <c r="L208" s="12">
        <f t="shared" si="141"/>
        <v>7699</v>
      </c>
      <c r="M208" s="12">
        <f t="shared" si="141"/>
        <v>0</v>
      </c>
      <c r="N208" s="12">
        <f t="shared" si="141"/>
        <v>7699</v>
      </c>
      <c r="O208" s="12">
        <f t="shared" si="141"/>
        <v>12</v>
      </c>
      <c r="P208" s="12">
        <f t="shared" si="141"/>
        <v>7711</v>
      </c>
      <c r="Q208" s="12">
        <f t="shared" si="141"/>
        <v>10</v>
      </c>
      <c r="R208" s="12">
        <f t="shared" si="141"/>
        <v>7721</v>
      </c>
      <c r="S208" s="12">
        <f t="shared" si="141"/>
        <v>0</v>
      </c>
      <c r="T208" s="12">
        <f t="shared" si="141"/>
        <v>7721</v>
      </c>
    </row>
    <row r="209" spans="1:20" s="23" customFormat="1" ht="29.25" customHeight="1" hidden="1" outlineLevel="1">
      <c r="A209" s="9" t="s">
        <v>18</v>
      </c>
      <c r="B209" s="33"/>
      <c r="C209" s="10" t="s">
        <v>278</v>
      </c>
      <c r="D209" s="12">
        <f aca="true" t="shared" si="142" ref="D209:J209">D210+D212</f>
        <v>7699</v>
      </c>
      <c r="E209" s="12">
        <f t="shared" si="142"/>
        <v>0</v>
      </c>
      <c r="F209" s="12">
        <f t="shared" si="142"/>
        <v>7699</v>
      </c>
      <c r="G209" s="12">
        <f t="shared" si="142"/>
        <v>0</v>
      </c>
      <c r="H209" s="12">
        <f t="shared" si="142"/>
        <v>7699</v>
      </c>
      <c r="I209" s="12">
        <f t="shared" si="142"/>
        <v>0</v>
      </c>
      <c r="J209" s="12">
        <f t="shared" si="142"/>
        <v>7699</v>
      </c>
      <c r="K209" s="12">
        <f aca="true" t="shared" si="143" ref="K209:P209">K210+K212</f>
        <v>0</v>
      </c>
      <c r="L209" s="12">
        <f t="shared" si="143"/>
        <v>7699</v>
      </c>
      <c r="M209" s="12">
        <f t="shared" si="143"/>
        <v>0</v>
      </c>
      <c r="N209" s="12">
        <f t="shared" si="143"/>
        <v>7699</v>
      </c>
      <c r="O209" s="12">
        <f t="shared" si="143"/>
        <v>12</v>
      </c>
      <c r="P209" s="12">
        <f t="shared" si="143"/>
        <v>7711</v>
      </c>
      <c r="Q209" s="12">
        <f>Q210+Q212</f>
        <v>10</v>
      </c>
      <c r="R209" s="12">
        <f>R210+R212</f>
        <v>7721</v>
      </c>
      <c r="S209" s="12">
        <f>S210+S212</f>
        <v>0</v>
      </c>
      <c r="T209" s="12">
        <f>T210+T212</f>
        <v>7721</v>
      </c>
    </row>
    <row r="210" spans="1:20" s="23" customFormat="1" ht="27.75" customHeight="1" hidden="1" outlineLevel="1">
      <c r="A210" s="9" t="s">
        <v>279</v>
      </c>
      <c r="B210" s="33"/>
      <c r="C210" s="10" t="s">
        <v>95</v>
      </c>
      <c r="D210" s="12">
        <f aca="true" t="shared" si="144" ref="D210:T210">D211</f>
        <v>7329</v>
      </c>
      <c r="E210" s="12">
        <f t="shared" si="144"/>
        <v>0</v>
      </c>
      <c r="F210" s="12">
        <f t="shared" si="144"/>
        <v>7329</v>
      </c>
      <c r="G210" s="12">
        <f t="shared" si="144"/>
        <v>0</v>
      </c>
      <c r="H210" s="12">
        <f t="shared" si="144"/>
        <v>7329</v>
      </c>
      <c r="I210" s="12">
        <f t="shared" si="144"/>
        <v>0</v>
      </c>
      <c r="J210" s="12">
        <f t="shared" si="144"/>
        <v>7329</v>
      </c>
      <c r="K210" s="12">
        <f t="shared" si="144"/>
        <v>0</v>
      </c>
      <c r="L210" s="12">
        <f t="shared" si="144"/>
        <v>7329</v>
      </c>
      <c r="M210" s="12">
        <f t="shared" si="144"/>
        <v>0</v>
      </c>
      <c r="N210" s="12">
        <f t="shared" si="144"/>
        <v>7329</v>
      </c>
      <c r="O210" s="12">
        <f t="shared" si="144"/>
        <v>12</v>
      </c>
      <c r="P210" s="12">
        <f t="shared" si="144"/>
        <v>7341</v>
      </c>
      <c r="Q210" s="12">
        <f t="shared" si="144"/>
        <v>10</v>
      </c>
      <c r="R210" s="12">
        <f t="shared" si="144"/>
        <v>7351</v>
      </c>
      <c r="S210" s="12">
        <f t="shared" si="144"/>
        <v>0</v>
      </c>
      <c r="T210" s="12">
        <f t="shared" si="144"/>
        <v>7351</v>
      </c>
    </row>
    <row r="211" spans="1:20" s="23" customFormat="1" ht="28.5" customHeight="1" hidden="1" outlineLevel="1">
      <c r="A211" s="9"/>
      <c r="B211" s="1" t="s">
        <v>135</v>
      </c>
      <c r="C211" s="2" t="s">
        <v>136</v>
      </c>
      <c r="D211" s="12">
        <v>7329</v>
      </c>
      <c r="E211" s="12"/>
      <c r="F211" s="12">
        <f>SUM(D211:E211)</f>
        <v>7329</v>
      </c>
      <c r="G211" s="12"/>
      <c r="H211" s="12">
        <f>SUM(F211:G211)</f>
        <v>7329</v>
      </c>
      <c r="I211" s="12"/>
      <c r="J211" s="12">
        <f>SUM(H211:I211)</f>
        <v>7329</v>
      </c>
      <c r="K211" s="12"/>
      <c r="L211" s="12">
        <f>SUM(J211:K211)</f>
        <v>7329</v>
      </c>
      <c r="M211" s="12"/>
      <c r="N211" s="12">
        <f>SUM(L211:M211)</f>
        <v>7329</v>
      </c>
      <c r="O211" s="12">
        <v>12</v>
      </c>
      <c r="P211" s="12">
        <f>SUM(N211:O211)</f>
        <v>7341</v>
      </c>
      <c r="Q211" s="12">
        <v>10</v>
      </c>
      <c r="R211" s="12">
        <f>SUM(P211:Q211)</f>
        <v>7351</v>
      </c>
      <c r="S211" s="12"/>
      <c r="T211" s="12">
        <f>SUM(R211:S211)</f>
        <v>7351</v>
      </c>
    </row>
    <row r="212" spans="1:20" s="23" customFormat="1" ht="15" customHeight="1" hidden="1" outlineLevel="1">
      <c r="A212" s="9" t="s">
        <v>523</v>
      </c>
      <c r="B212" s="1"/>
      <c r="C212" s="2" t="s">
        <v>524</v>
      </c>
      <c r="D212" s="12">
        <f aca="true" t="shared" si="145" ref="D212:T212">D213</f>
        <v>370</v>
      </c>
      <c r="E212" s="12">
        <f t="shared" si="145"/>
        <v>0</v>
      </c>
      <c r="F212" s="12">
        <f t="shared" si="145"/>
        <v>370</v>
      </c>
      <c r="G212" s="12">
        <f t="shared" si="145"/>
        <v>0</v>
      </c>
      <c r="H212" s="12">
        <f t="shared" si="145"/>
        <v>370</v>
      </c>
      <c r="I212" s="12">
        <f t="shared" si="145"/>
        <v>0</v>
      </c>
      <c r="J212" s="12">
        <f t="shared" si="145"/>
        <v>370</v>
      </c>
      <c r="K212" s="12">
        <f t="shared" si="145"/>
        <v>0</v>
      </c>
      <c r="L212" s="12">
        <f t="shared" si="145"/>
        <v>370</v>
      </c>
      <c r="M212" s="12">
        <f t="shared" si="145"/>
        <v>0</v>
      </c>
      <c r="N212" s="12">
        <f t="shared" si="145"/>
        <v>370</v>
      </c>
      <c r="O212" s="12">
        <f t="shared" si="145"/>
        <v>0</v>
      </c>
      <c r="P212" s="12">
        <f t="shared" si="145"/>
        <v>370</v>
      </c>
      <c r="Q212" s="12">
        <f t="shared" si="145"/>
        <v>0</v>
      </c>
      <c r="R212" s="12">
        <f t="shared" si="145"/>
        <v>370</v>
      </c>
      <c r="S212" s="12">
        <f t="shared" si="145"/>
        <v>0</v>
      </c>
      <c r="T212" s="12">
        <f t="shared" si="145"/>
        <v>370</v>
      </c>
    </row>
    <row r="213" spans="1:20" s="23" customFormat="1" ht="27.75" customHeight="1" hidden="1" outlineLevel="1">
      <c r="A213" s="9"/>
      <c r="B213" s="1" t="s">
        <v>135</v>
      </c>
      <c r="C213" s="2" t="s">
        <v>136</v>
      </c>
      <c r="D213" s="12">
        <f aca="true" t="shared" si="146" ref="D213:J213">SUM(D215:D216)</f>
        <v>370</v>
      </c>
      <c r="E213" s="12">
        <f t="shared" si="146"/>
        <v>0</v>
      </c>
      <c r="F213" s="12">
        <f t="shared" si="146"/>
        <v>370</v>
      </c>
      <c r="G213" s="12">
        <f t="shared" si="146"/>
        <v>0</v>
      </c>
      <c r="H213" s="12">
        <f t="shared" si="146"/>
        <v>370</v>
      </c>
      <c r="I213" s="12">
        <f t="shared" si="146"/>
        <v>0</v>
      </c>
      <c r="J213" s="12">
        <f t="shared" si="146"/>
        <v>370</v>
      </c>
      <c r="K213" s="12">
        <f aca="true" t="shared" si="147" ref="K213:P213">SUM(K215:K216)</f>
        <v>0</v>
      </c>
      <c r="L213" s="12">
        <f t="shared" si="147"/>
        <v>370</v>
      </c>
      <c r="M213" s="12">
        <f t="shared" si="147"/>
        <v>0</v>
      </c>
      <c r="N213" s="12">
        <f t="shared" si="147"/>
        <v>370</v>
      </c>
      <c r="O213" s="12">
        <f t="shared" si="147"/>
        <v>0</v>
      </c>
      <c r="P213" s="12">
        <f t="shared" si="147"/>
        <v>370</v>
      </c>
      <c r="Q213" s="12">
        <f>SUM(Q215:Q216)</f>
        <v>0</v>
      </c>
      <c r="R213" s="12">
        <f>SUM(R215:R216)</f>
        <v>370</v>
      </c>
      <c r="S213" s="12">
        <f>SUM(S215:S216)</f>
        <v>0</v>
      </c>
      <c r="T213" s="12">
        <f>SUM(T215:T216)</f>
        <v>370</v>
      </c>
    </row>
    <row r="214" spans="1:20" s="23" customFormat="1" ht="15" customHeight="1" hidden="1" outlineLevel="1">
      <c r="A214" s="9"/>
      <c r="B214" s="1"/>
      <c r="C214" s="2" t="s">
        <v>158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s="23" customFormat="1" ht="15" customHeight="1" hidden="1" outlineLevel="1">
      <c r="A215" s="9"/>
      <c r="B215" s="1"/>
      <c r="C215" s="2" t="s">
        <v>165</v>
      </c>
      <c r="D215" s="12">
        <v>370</v>
      </c>
      <c r="E215" s="12"/>
      <c r="F215" s="12">
        <f>SUM(D215:E215)</f>
        <v>370</v>
      </c>
      <c r="G215" s="12"/>
      <c r="H215" s="12">
        <f>SUM(F215:G215)</f>
        <v>370</v>
      </c>
      <c r="I215" s="12"/>
      <c r="J215" s="12">
        <f>SUM(H215:I215)</f>
        <v>370</v>
      </c>
      <c r="K215" s="12"/>
      <c r="L215" s="12">
        <f>SUM(J215:K215)</f>
        <v>370</v>
      </c>
      <c r="M215" s="12"/>
      <c r="N215" s="12">
        <f>SUM(L215:M215)</f>
        <v>370</v>
      </c>
      <c r="O215" s="12"/>
      <c r="P215" s="12">
        <f>SUM(N215:O215)</f>
        <v>370</v>
      </c>
      <c r="Q215" s="12"/>
      <c r="R215" s="12">
        <f>SUM(P215:Q215)</f>
        <v>370</v>
      </c>
      <c r="S215" s="12"/>
      <c r="T215" s="12">
        <f>SUM(R215:S215)</f>
        <v>370</v>
      </c>
    </row>
    <row r="216" spans="1:20" s="23" customFormat="1" ht="15" customHeight="1" hidden="1" outlineLevel="1">
      <c r="A216" s="9"/>
      <c r="B216" s="1"/>
      <c r="C216" s="2" t="s">
        <v>164</v>
      </c>
      <c r="D216" s="12"/>
      <c r="E216" s="12"/>
      <c r="F216" s="12">
        <f>SUM(D216:E216)</f>
        <v>0</v>
      </c>
      <c r="G216" s="12"/>
      <c r="H216" s="12">
        <f>SUM(F216:G216)</f>
        <v>0</v>
      </c>
      <c r="I216" s="12"/>
      <c r="J216" s="12">
        <f>SUM(H216:I216)</f>
        <v>0</v>
      </c>
      <c r="K216" s="12"/>
      <c r="L216" s="12">
        <f>SUM(J216:K216)</f>
        <v>0</v>
      </c>
      <c r="M216" s="12"/>
      <c r="N216" s="12">
        <f>SUM(L216:M216)</f>
        <v>0</v>
      </c>
      <c r="O216" s="12"/>
      <c r="P216" s="12">
        <f>SUM(N216:O216)</f>
        <v>0</v>
      </c>
      <c r="Q216" s="12"/>
      <c r="R216" s="12">
        <f>SUM(P216:Q216)</f>
        <v>0</v>
      </c>
      <c r="S216" s="12"/>
      <c r="T216" s="12">
        <f>SUM(R216:S216)</f>
        <v>0</v>
      </c>
    </row>
    <row r="217" spans="1:20" s="23" customFormat="1" ht="41.25" customHeight="1" hidden="1" outlineLevel="1" collapsed="1">
      <c r="A217" s="9" t="s">
        <v>19</v>
      </c>
      <c r="B217" s="1"/>
      <c r="C217" s="2" t="s">
        <v>550</v>
      </c>
      <c r="D217" s="12">
        <f aca="true" t="shared" si="148" ref="D217:S218">D218</f>
        <v>2250</v>
      </c>
      <c r="E217" s="12">
        <f t="shared" si="148"/>
        <v>0</v>
      </c>
      <c r="F217" s="12">
        <f t="shared" si="148"/>
        <v>2250</v>
      </c>
      <c r="G217" s="12">
        <f t="shared" si="148"/>
        <v>0</v>
      </c>
      <c r="H217" s="12">
        <f t="shared" si="148"/>
        <v>2250</v>
      </c>
      <c r="I217" s="12">
        <f t="shared" si="148"/>
        <v>0</v>
      </c>
      <c r="J217" s="12">
        <f t="shared" si="148"/>
        <v>2250</v>
      </c>
      <c r="K217" s="12">
        <f t="shared" si="148"/>
        <v>0</v>
      </c>
      <c r="L217" s="12">
        <f t="shared" si="148"/>
        <v>2250</v>
      </c>
      <c r="M217" s="12">
        <f t="shared" si="148"/>
        <v>0</v>
      </c>
      <c r="N217" s="12">
        <f t="shared" si="148"/>
        <v>2250</v>
      </c>
      <c r="O217" s="12">
        <f t="shared" si="148"/>
        <v>0</v>
      </c>
      <c r="P217" s="12">
        <f t="shared" si="148"/>
        <v>2250</v>
      </c>
      <c r="Q217" s="12">
        <f t="shared" si="148"/>
        <v>0</v>
      </c>
      <c r="R217" s="12">
        <f t="shared" si="148"/>
        <v>2250</v>
      </c>
      <c r="S217" s="12">
        <f t="shared" si="148"/>
        <v>0</v>
      </c>
      <c r="T217" s="12">
        <f>T218</f>
        <v>2250</v>
      </c>
    </row>
    <row r="218" spans="1:20" s="23" customFormat="1" ht="27.75" customHeight="1" hidden="1" outlineLevel="1">
      <c r="A218" s="9" t="s">
        <v>192</v>
      </c>
      <c r="B218" s="1"/>
      <c r="C218" s="2" t="s">
        <v>148</v>
      </c>
      <c r="D218" s="12">
        <f t="shared" si="148"/>
        <v>2250</v>
      </c>
      <c r="E218" s="12">
        <f t="shared" si="148"/>
        <v>0</v>
      </c>
      <c r="F218" s="12">
        <f t="shared" si="148"/>
        <v>2250</v>
      </c>
      <c r="G218" s="12">
        <f t="shared" si="148"/>
        <v>0</v>
      </c>
      <c r="H218" s="12">
        <f t="shared" si="148"/>
        <v>2250</v>
      </c>
      <c r="I218" s="12">
        <f t="shared" si="148"/>
        <v>0</v>
      </c>
      <c r="J218" s="12">
        <f t="shared" si="148"/>
        <v>2250</v>
      </c>
      <c r="K218" s="12">
        <f t="shared" si="148"/>
        <v>0</v>
      </c>
      <c r="L218" s="12">
        <f t="shared" si="148"/>
        <v>2250</v>
      </c>
      <c r="M218" s="12">
        <f t="shared" si="148"/>
        <v>0</v>
      </c>
      <c r="N218" s="12">
        <f t="shared" si="148"/>
        <v>2250</v>
      </c>
      <c r="O218" s="12">
        <f t="shared" si="148"/>
        <v>0</v>
      </c>
      <c r="P218" s="12">
        <f t="shared" si="148"/>
        <v>2250</v>
      </c>
      <c r="Q218" s="12">
        <f t="shared" si="148"/>
        <v>0</v>
      </c>
      <c r="R218" s="12">
        <f t="shared" si="148"/>
        <v>2250</v>
      </c>
      <c r="S218" s="12">
        <f>S219</f>
        <v>0</v>
      </c>
      <c r="T218" s="12">
        <f>T219</f>
        <v>2250</v>
      </c>
    </row>
    <row r="219" spans="1:20" s="23" customFormat="1" ht="27.75" customHeight="1" hidden="1" outlineLevel="1">
      <c r="A219" s="9" t="s">
        <v>374</v>
      </c>
      <c r="B219" s="1"/>
      <c r="C219" s="2" t="s">
        <v>384</v>
      </c>
      <c r="D219" s="12">
        <f aca="true" t="shared" si="149" ref="D219:J219">SUM(D220:D221)</f>
        <v>2250</v>
      </c>
      <c r="E219" s="12">
        <f t="shared" si="149"/>
        <v>0</v>
      </c>
      <c r="F219" s="12">
        <f t="shared" si="149"/>
        <v>2250</v>
      </c>
      <c r="G219" s="12">
        <f t="shared" si="149"/>
        <v>0</v>
      </c>
      <c r="H219" s="12">
        <f t="shared" si="149"/>
        <v>2250</v>
      </c>
      <c r="I219" s="12">
        <f t="shared" si="149"/>
        <v>0</v>
      </c>
      <c r="J219" s="12">
        <f t="shared" si="149"/>
        <v>2250</v>
      </c>
      <c r="K219" s="12">
        <f aca="true" t="shared" si="150" ref="K219:P219">SUM(K220:K221)</f>
        <v>0</v>
      </c>
      <c r="L219" s="12">
        <f t="shared" si="150"/>
        <v>2250</v>
      </c>
      <c r="M219" s="12">
        <f t="shared" si="150"/>
        <v>0</v>
      </c>
      <c r="N219" s="12">
        <f t="shared" si="150"/>
        <v>2250</v>
      </c>
      <c r="O219" s="12">
        <f t="shared" si="150"/>
        <v>0</v>
      </c>
      <c r="P219" s="12">
        <f t="shared" si="150"/>
        <v>2250</v>
      </c>
      <c r="Q219" s="12">
        <f>SUM(Q220:Q221)</f>
        <v>0</v>
      </c>
      <c r="R219" s="12">
        <f>SUM(R220:R221)</f>
        <v>2250</v>
      </c>
      <c r="S219" s="12">
        <f>SUM(S220:S221)</f>
        <v>0</v>
      </c>
      <c r="T219" s="12">
        <f>SUM(T220:T221)</f>
        <v>2250</v>
      </c>
    </row>
    <row r="220" spans="1:20" s="23" customFormat="1" ht="54" customHeight="1" hidden="1" outlineLevel="1">
      <c r="A220" s="9"/>
      <c r="B220" s="1" t="s">
        <v>61</v>
      </c>
      <c r="C220" s="2" t="s">
        <v>182</v>
      </c>
      <c r="D220" s="12">
        <v>2157</v>
      </c>
      <c r="E220" s="12"/>
      <c r="F220" s="12">
        <f>SUM(D220:E220)</f>
        <v>2157</v>
      </c>
      <c r="G220" s="12"/>
      <c r="H220" s="12">
        <f>SUM(F220:G220)</f>
        <v>2157</v>
      </c>
      <c r="I220" s="12"/>
      <c r="J220" s="12">
        <f>SUM(H220:I220)</f>
        <v>2157</v>
      </c>
      <c r="K220" s="12"/>
      <c r="L220" s="12">
        <f>SUM(J220:K220)</f>
        <v>2157</v>
      </c>
      <c r="M220" s="12"/>
      <c r="N220" s="12">
        <f>SUM(L220:M220)</f>
        <v>2157</v>
      </c>
      <c r="O220" s="12"/>
      <c r="P220" s="12">
        <f>SUM(N220:O220)</f>
        <v>2157</v>
      </c>
      <c r="Q220" s="12"/>
      <c r="R220" s="12">
        <f>SUM(P220:Q220)</f>
        <v>2157</v>
      </c>
      <c r="S220" s="12"/>
      <c r="T220" s="12">
        <f>SUM(R220:S220)</f>
        <v>2157</v>
      </c>
    </row>
    <row r="221" spans="1:20" s="23" customFormat="1" ht="28.5" customHeight="1" hidden="1" outlineLevel="1">
      <c r="A221" s="9"/>
      <c r="B221" s="1" t="s">
        <v>137</v>
      </c>
      <c r="C221" s="2" t="s">
        <v>64</v>
      </c>
      <c r="D221" s="12">
        <v>93</v>
      </c>
      <c r="E221" s="12"/>
      <c r="F221" s="12">
        <f>SUM(D221:E221)</f>
        <v>93</v>
      </c>
      <c r="G221" s="12"/>
      <c r="H221" s="12">
        <f>SUM(F221:G221)</f>
        <v>93</v>
      </c>
      <c r="I221" s="12"/>
      <c r="J221" s="12">
        <f>SUM(H221:I221)</f>
        <v>93</v>
      </c>
      <c r="K221" s="12"/>
      <c r="L221" s="12">
        <f>SUM(J221:K221)</f>
        <v>93</v>
      </c>
      <c r="M221" s="12"/>
      <c r="N221" s="12">
        <f>SUM(L221:M221)</f>
        <v>93</v>
      </c>
      <c r="O221" s="12"/>
      <c r="P221" s="12">
        <f>SUM(N221:O221)</f>
        <v>93</v>
      </c>
      <c r="Q221" s="12"/>
      <c r="R221" s="12">
        <f>SUM(P221:Q221)</f>
        <v>93</v>
      </c>
      <c r="S221" s="12"/>
      <c r="T221" s="12">
        <f>SUM(R221:S221)</f>
        <v>93</v>
      </c>
    </row>
    <row r="222" spans="1:20" s="23" customFormat="1" ht="28.5" customHeight="1" hidden="1" outlineLevel="1">
      <c r="A222" s="9" t="s">
        <v>194</v>
      </c>
      <c r="B222" s="1"/>
      <c r="C222" s="2" t="s">
        <v>280</v>
      </c>
      <c r="D222" s="12">
        <f>D223</f>
        <v>2535.649</v>
      </c>
      <c r="E222" s="12">
        <f aca="true" t="shared" si="151" ref="E222:T224">E223</f>
        <v>0</v>
      </c>
      <c r="F222" s="12">
        <f t="shared" si="151"/>
        <v>2535.649</v>
      </c>
      <c r="G222" s="12">
        <f t="shared" si="151"/>
        <v>0</v>
      </c>
      <c r="H222" s="12">
        <f t="shared" si="151"/>
        <v>2535.649</v>
      </c>
      <c r="I222" s="12">
        <f t="shared" si="151"/>
        <v>0</v>
      </c>
      <c r="J222" s="12">
        <f t="shared" si="151"/>
        <v>2535.649</v>
      </c>
      <c r="K222" s="12">
        <f t="shared" si="151"/>
        <v>0</v>
      </c>
      <c r="L222" s="12">
        <f t="shared" si="151"/>
        <v>2535.649</v>
      </c>
      <c r="M222" s="12">
        <f t="shared" si="151"/>
        <v>0</v>
      </c>
      <c r="N222" s="12">
        <f t="shared" si="151"/>
        <v>2535.649</v>
      </c>
      <c r="O222" s="12">
        <f t="shared" si="151"/>
        <v>0</v>
      </c>
      <c r="P222" s="12">
        <f t="shared" si="151"/>
        <v>2535.649</v>
      </c>
      <c r="Q222" s="12">
        <f t="shared" si="151"/>
        <v>0</v>
      </c>
      <c r="R222" s="12">
        <f t="shared" si="151"/>
        <v>2535.649</v>
      </c>
      <c r="S222" s="12">
        <f t="shared" si="151"/>
        <v>0</v>
      </c>
      <c r="T222" s="12">
        <f t="shared" si="151"/>
        <v>2535.649</v>
      </c>
    </row>
    <row r="223" spans="1:20" s="23" customFormat="1" ht="28.5" customHeight="1" hidden="1" outlineLevel="1">
      <c r="A223" s="9" t="s">
        <v>195</v>
      </c>
      <c r="B223" s="1"/>
      <c r="C223" s="2" t="s">
        <v>281</v>
      </c>
      <c r="D223" s="12">
        <f>D224</f>
        <v>2535.649</v>
      </c>
      <c r="E223" s="12">
        <f t="shared" si="151"/>
        <v>0</v>
      </c>
      <c r="F223" s="12">
        <f t="shared" si="151"/>
        <v>2535.649</v>
      </c>
      <c r="G223" s="12">
        <f t="shared" si="151"/>
        <v>0</v>
      </c>
      <c r="H223" s="12">
        <f t="shared" si="151"/>
        <v>2535.649</v>
      </c>
      <c r="I223" s="12">
        <f t="shared" si="151"/>
        <v>0</v>
      </c>
      <c r="J223" s="12">
        <f t="shared" si="151"/>
        <v>2535.649</v>
      </c>
      <c r="K223" s="12">
        <f t="shared" si="151"/>
        <v>0</v>
      </c>
      <c r="L223" s="12">
        <f t="shared" si="151"/>
        <v>2535.649</v>
      </c>
      <c r="M223" s="12">
        <f t="shared" si="151"/>
        <v>0</v>
      </c>
      <c r="N223" s="12">
        <f t="shared" si="151"/>
        <v>2535.649</v>
      </c>
      <c r="O223" s="12">
        <f t="shared" si="151"/>
        <v>0</v>
      </c>
      <c r="P223" s="12">
        <f t="shared" si="151"/>
        <v>2535.649</v>
      </c>
      <c r="Q223" s="12">
        <f t="shared" si="151"/>
        <v>0</v>
      </c>
      <c r="R223" s="12">
        <f t="shared" si="151"/>
        <v>2535.649</v>
      </c>
      <c r="S223" s="12">
        <f t="shared" si="151"/>
        <v>0</v>
      </c>
      <c r="T223" s="12">
        <f t="shared" si="151"/>
        <v>2535.649</v>
      </c>
    </row>
    <row r="224" spans="1:20" s="23" customFormat="1" ht="42" customHeight="1" hidden="1" outlineLevel="1">
      <c r="A224" s="9" t="s">
        <v>373</v>
      </c>
      <c r="B224" s="1"/>
      <c r="C224" s="2" t="s">
        <v>169</v>
      </c>
      <c r="D224" s="12">
        <f>D225</f>
        <v>2535.649</v>
      </c>
      <c r="E224" s="12">
        <f t="shared" si="151"/>
        <v>0</v>
      </c>
      <c r="F224" s="12">
        <f t="shared" si="151"/>
        <v>2535.649</v>
      </c>
      <c r="G224" s="12">
        <f t="shared" si="151"/>
        <v>0</v>
      </c>
      <c r="H224" s="12">
        <f t="shared" si="151"/>
        <v>2535.649</v>
      </c>
      <c r="I224" s="12">
        <f t="shared" si="151"/>
        <v>0</v>
      </c>
      <c r="J224" s="12">
        <f t="shared" si="151"/>
        <v>2535.649</v>
      </c>
      <c r="K224" s="12">
        <f t="shared" si="151"/>
        <v>0</v>
      </c>
      <c r="L224" s="12">
        <f t="shared" si="151"/>
        <v>2535.649</v>
      </c>
      <c r="M224" s="12">
        <f t="shared" si="151"/>
        <v>0</v>
      </c>
      <c r="N224" s="12">
        <f t="shared" si="151"/>
        <v>2535.649</v>
      </c>
      <c r="O224" s="12">
        <f t="shared" si="151"/>
        <v>0</v>
      </c>
      <c r="P224" s="12">
        <f t="shared" si="151"/>
        <v>2535.649</v>
      </c>
      <c r="Q224" s="12">
        <f t="shared" si="151"/>
        <v>0</v>
      </c>
      <c r="R224" s="12">
        <f t="shared" si="151"/>
        <v>2535.649</v>
      </c>
      <c r="S224" s="12">
        <f t="shared" si="151"/>
        <v>0</v>
      </c>
      <c r="T224" s="12">
        <f t="shared" si="151"/>
        <v>2535.649</v>
      </c>
    </row>
    <row r="225" spans="1:20" s="23" customFormat="1" ht="28.5" customHeight="1" hidden="1" outlineLevel="1">
      <c r="A225" s="9"/>
      <c r="B225" s="1" t="s">
        <v>135</v>
      </c>
      <c r="C225" s="2" t="s">
        <v>136</v>
      </c>
      <c r="D225" s="12">
        <f aca="true" t="shared" si="152" ref="D225:J225">SUM(D227:D228)</f>
        <v>2535.649</v>
      </c>
      <c r="E225" s="12">
        <f t="shared" si="152"/>
        <v>0</v>
      </c>
      <c r="F225" s="12">
        <f t="shared" si="152"/>
        <v>2535.649</v>
      </c>
      <c r="G225" s="12">
        <f t="shared" si="152"/>
        <v>0</v>
      </c>
      <c r="H225" s="12">
        <f t="shared" si="152"/>
        <v>2535.649</v>
      </c>
      <c r="I225" s="12">
        <f t="shared" si="152"/>
        <v>0</v>
      </c>
      <c r="J225" s="12">
        <f t="shared" si="152"/>
        <v>2535.649</v>
      </c>
      <c r="K225" s="12">
        <f aca="true" t="shared" si="153" ref="K225:P225">SUM(K227:K228)</f>
        <v>0</v>
      </c>
      <c r="L225" s="12">
        <f t="shared" si="153"/>
        <v>2535.649</v>
      </c>
      <c r="M225" s="12">
        <f t="shared" si="153"/>
        <v>0</v>
      </c>
      <c r="N225" s="12">
        <f t="shared" si="153"/>
        <v>2535.649</v>
      </c>
      <c r="O225" s="12">
        <f t="shared" si="153"/>
        <v>0</v>
      </c>
      <c r="P225" s="12">
        <f t="shared" si="153"/>
        <v>2535.649</v>
      </c>
      <c r="Q225" s="12">
        <f>SUM(Q227:Q228)</f>
        <v>0</v>
      </c>
      <c r="R225" s="12">
        <f>SUM(R227:R228)</f>
        <v>2535.649</v>
      </c>
      <c r="S225" s="12">
        <f>SUM(S227:S228)</f>
        <v>0</v>
      </c>
      <c r="T225" s="12">
        <f>SUM(T227:T228)</f>
        <v>2535.649</v>
      </c>
    </row>
    <row r="226" spans="1:20" s="23" customFormat="1" ht="16.5" customHeight="1" hidden="1" outlineLevel="1">
      <c r="A226" s="9"/>
      <c r="B226" s="1"/>
      <c r="C226" s="2" t="s">
        <v>158</v>
      </c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s="23" customFormat="1" ht="16.5" customHeight="1" hidden="1" outlineLevel="1">
      <c r="A227" s="9"/>
      <c r="B227" s="1"/>
      <c r="C227" s="2" t="s">
        <v>165</v>
      </c>
      <c r="D227" s="12">
        <v>633.91225</v>
      </c>
      <c r="E227" s="12"/>
      <c r="F227" s="12">
        <f>SUM(D227:E227)</f>
        <v>633.91225</v>
      </c>
      <c r="G227" s="12"/>
      <c r="H227" s="12">
        <f>SUM(F227:G227)</f>
        <v>633.91225</v>
      </c>
      <c r="I227" s="12"/>
      <c r="J227" s="12">
        <f>SUM(H227:I227)</f>
        <v>633.91225</v>
      </c>
      <c r="K227" s="12"/>
      <c r="L227" s="12">
        <f>SUM(J227:K227)</f>
        <v>633.91225</v>
      </c>
      <c r="M227" s="12"/>
      <c r="N227" s="12">
        <f>SUM(L227:M227)</f>
        <v>633.91225</v>
      </c>
      <c r="O227" s="12"/>
      <c r="P227" s="12">
        <f>SUM(N227:O227)</f>
        <v>633.91225</v>
      </c>
      <c r="Q227" s="12"/>
      <c r="R227" s="12">
        <f>SUM(P227:Q227)</f>
        <v>633.91225</v>
      </c>
      <c r="S227" s="12"/>
      <c r="T227" s="12">
        <f>SUM(R227:S227)</f>
        <v>633.91225</v>
      </c>
    </row>
    <row r="228" spans="1:20" s="23" customFormat="1" ht="16.5" customHeight="1" hidden="1" outlineLevel="1">
      <c r="A228" s="9"/>
      <c r="B228" s="1"/>
      <c r="C228" s="2" t="s">
        <v>164</v>
      </c>
      <c r="D228" s="12">
        <v>1901.73675</v>
      </c>
      <c r="E228" s="12"/>
      <c r="F228" s="12">
        <f>SUM(D228:E228)</f>
        <v>1901.73675</v>
      </c>
      <c r="G228" s="12"/>
      <c r="H228" s="12">
        <f>SUM(F228:G228)</f>
        <v>1901.73675</v>
      </c>
      <c r="I228" s="12"/>
      <c r="J228" s="12">
        <f>SUM(H228:I228)</f>
        <v>1901.73675</v>
      </c>
      <c r="K228" s="12"/>
      <c r="L228" s="12">
        <f>SUM(J228:K228)</f>
        <v>1901.73675</v>
      </c>
      <c r="M228" s="12"/>
      <c r="N228" s="12">
        <f>SUM(L228:M228)</f>
        <v>1901.73675</v>
      </c>
      <c r="O228" s="12"/>
      <c r="P228" s="12">
        <f>SUM(N228:O228)</f>
        <v>1901.73675</v>
      </c>
      <c r="Q228" s="12"/>
      <c r="R228" s="12">
        <f>SUM(P228:Q228)</f>
        <v>1901.73675</v>
      </c>
      <c r="S228" s="12"/>
      <c r="T228" s="12">
        <f>SUM(R228:S228)</f>
        <v>1901.73675</v>
      </c>
    </row>
    <row r="229" spans="1:20" s="64" customFormat="1" ht="28.5" customHeight="1" hidden="1" outlineLevel="1">
      <c r="A229" s="45" t="s">
        <v>88</v>
      </c>
      <c r="B229" s="1"/>
      <c r="C229" s="4" t="s">
        <v>551</v>
      </c>
      <c r="D229" s="11">
        <f aca="true" t="shared" si="154" ref="D229:J229">D230+D257+D265+D274</f>
        <v>6518.2</v>
      </c>
      <c r="E229" s="11">
        <f t="shared" si="154"/>
        <v>-36.199999999999996</v>
      </c>
      <c r="F229" s="11">
        <f t="shared" si="154"/>
        <v>6482</v>
      </c>
      <c r="G229" s="11">
        <f t="shared" si="154"/>
        <v>0</v>
      </c>
      <c r="H229" s="11">
        <f t="shared" si="154"/>
        <v>6482</v>
      </c>
      <c r="I229" s="11">
        <f t="shared" si="154"/>
        <v>39.625</v>
      </c>
      <c r="J229" s="11">
        <f t="shared" si="154"/>
        <v>6521.625</v>
      </c>
      <c r="K229" s="11">
        <f aca="true" t="shared" si="155" ref="K229:P229">K230+K257+K265+K274</f>
        <v>0</v>
      </c>
      <c r="L229" s="11">
        <f t="shared" si="155"/>
        <v>6521.625</v>
      </c>
      <c r="M229" s="11">
        <f t="shared" si="155"/>
        <v>0</v>
      </c>
      <c r="N229" s="11">
        <f t="shared" si="155"/>
        <v>6521.625</v>
      </c>
      <c r="O229" s="11">
        <f t="shared" si="155"/>
        <v>0</v>
      </c>
      <c r="P229" s="11">
        <f t="shared" si="155"/>
        <v>6521.625</v>
      </c>
      <c r="Q229" s="11">
        <f>Q230+Q257+Q265+Q274</f>
        <v>-67.19792</v>
      </c>
      <c r="R229" s="11">
        <f>R230+R257+R265+R274</f>
        <v>6454.4270799999995</v>
      </c>
      <c r="S229" s="11">
        <f>S230+S257+S265+S274</f>
        <v>0</v>
      </c>
      <c r="T229" s="11">
        <f>T230+T257+T265+T274</f>
        <v>6454.4270799999995</v>
      </c>
    </row>
    <row r="230" spans="1:20" s="64" customFormat="1" ht="28.5" customHeight="1" hidden="1" outlineLevel="1">
      <c r="A230" s="9" t="s">
        <v>89</v>
      </c>
      <c r="B230" s="1"/>
      <c r="C230" s="2" t="s">
        <v>512</v>
      </c>
      <c r="D230" s="12">
        <f aca="true" t="shared" si="156" ref="D230:J230">D231+D243</f>
        <v>3265.7</v>
      </c>
      <c r="E230" s="12">
        <f t="shared" si="156"/>
        <v>-36.199999999999996</v>
      </c>
      <c r="F230" s="12">
        <f t="shared" si="156"/>
        <v>3229.4999999999995</v>
      </c>
      <c r="G230" s="12">
        <f t="shared" si="156"/>
        <v>0</v>
      </c>
      <c r="H230" s="12">
        <f t="shared" si="156"/>
        <v>3229.4999999999995</v>
      </c>
      <c r="I230" s="12">
        <f t="shared" si="156"/>
        <v>0</v>
      </c>
      <c r="J230" s="12">
        <f t="shared" si="156"/>
        <v>3229.4999999999995</v>
      </c>
      <c r="K230" s="12">
        <f aca="true" t="shared" si="157" ref="K230:P230">K231+K243</f>
        <v>0</v>
      </c>
      <c r="L230" s="12">
        <f t="shared" si="157"/>
        <v>3229.4999999999995</v>
      </c>
      <c r="M230" s="12">
        <f t="shared" si="157"/>
        <v>0</v>
      </c>
      <c r="N230" s="12">
        <f t="shared" si="157"/>
        <v>3229.4999999999995</v>
      </c>
      <c r="O230" s="12">
        <f t="shared" si="157"/>
        <v>0</v>
      </c>
      <c r="P230" s="12">
        <f t="shared" si="157"/>
        <v>3229.4999999999995</v>
      </c>
      <c r="Q230" s="12">
        <f>Q231+Q243</f>
        <v>-2.19792</v>
      </c>
      <c r="R230" s="12">
        <f>R231+R243</f>
        <v>3227.3020799999995</v>
      </c>
      <c r="S230" s="12">
        <f>S231+S243</f>
        <v>0</v>
      </c>
      <c r="T230" s="12">
        <f>T231+T243</f>
        <v>3227.3020799999995</v>
      </c>
    </row>
    <row r="231" spans="1:20" s="64" customFormat="1" ht="28.5" customHeight="1" hidden="1" outlineLevel="1">
      <c r="A231" s="9" t="s">
        <v>90</v>
      </c>
      <c r="B231" s="1"/>
      <c r="C231" s="2" t="s">
        <v>152</v>
      </c>
      <c r="D231" s="12">
        <f aca="true" t="shared" si="158" ref="D231:J231">D232+D234+D236+D238</f>
        <v>412.6</v>
      </c>
      <c r="E231" s="12">
        <f t="shared" si="158"/>
        <v>0</v>
      </c>
      <c r="F231" s="12">
        <f t="shared" si="158"/>
        <v>412.6</v>
      </c>
      <c r="G231" s="12">
        <f t="shared" si="158"/>
        <v>0</v>
      </c>
      <c r="H231" s="12">
        <f t="shared" si="158"/>
        <v>412.6</v>
      </c>
      <c r="I231" s="12">
        <f t="shared" si="158"/>
        <v>0</v>
      </c>
      <c r="J231" s="12">
        <f t="shared" si="158"/>
        <v>412.6</v>
      </c>
      <c r="K231" s="12">
        <f aca="true" t="shared" si="159" ref="K231:P231">K232+K234+K236+K238</f>
        <v>0</v>
      </c>
      <c r="L231" s="12">
        <f t="shared" si="159"/>
        <v>412.6</v>
      </c>
      <c r="M231" s="12">
        <f t="shared" si="159"/>
        <v>0</v>
      </c>
      <c r="N231" s="12">
        <f t="shared" si="159"/>
        <v>412.6</v>
      </c>
      <c r="O231" s="12">
        <f t="shared" si="159"/>
        <v>0</v>
      </c>
      <c r="P231" s="12">
        <f t="shared" si="159"/>
        <v>412.6</v>
      </c>
      <c r="Q231" s="12">
        <f>Q232+Q234+Q236+Q238</f>
        <v>-2.19792</v>
      </c>
      <c r="R231" s="12">
        <f>R232+R234+R236+R238</f>
        <v>410.40207999999996</v>
      </c>
      <c r="S231" s="12">
        <f>S232+S234+S236+S238</f>
        <v>0</v>
      </c>
      <c r="T231" s="12">
        <f>T232+T234+T236+T238</f>
        <v>410.40207999999996</v>
      </c>
    </row>
    <row r="232" spans="1:20" s="80" customFormat="1" ht="41.25" customHeight="1" hidden="1" outlineLevel="1">
      <c r="A232" s="9" t="s">
        <v>92</v>
      </c>
      <c r="B232" s="1"/>
      <c r="C232" s="2" t="s">
        <v>511</v>
      </c>
      <c r="D232" s="12">
        <f aca="true" t="shared" si="160" ref="D232:T232">D233</f>
        <v>127</v>
      </c>
      <c r="E232" s="12">
        <f t="shared" si="160"/>
        <v>0</v>
      </c>
      <c r="F232" s="12">
        <f t="shared" si="160"/>
        <v>127</v>
      </c>
      <c r="G232" s="12">
        <f t="shared" si="160"/>
        <v>0</v>
      </c>
      <c r="H232" s="12">
        <f t="shared" si="160"/>
        <v>127</v>
      </c>
      <c r="I232" s="12">
        <f t="shared" si="160"/>
        <v>0</v>
      </c>
      <c r="J232" s="12">
        <f t="shared" si="160"/>
        <v>127</v>
      </c>
      <c r="K232" s="12">
        <f t="shared" si="160"/>
        <v>0</v>
      </c>
      <c r="L232" s="12">
        <f t="shared" si="160"/>
        <v>127</v>
      </c>
      <c r="M232" s="12">
        <f t="shared" si="160"/>
        <v>0</v>
      </c>
      <c r="N232" s="12">
        <f t="shared" si="160"/>
        <v>127</v>
      </c>
      <c r="O232" s="12">
        <f t="shared" si="160"/>
        <v>0</v>
      </c>
      <c r="P232" s="12">
        <f t="shared" si="160"/>
        <v>127</v>
      </c>
      <c r="Q232" s="12">
        <f t="shared" si="160"/>
        <v>-0.56408</v>
      </c>
      <c r="R232" s="12">
        <f t="shared" si="160"/>
        <v>126.43592</v>
      </c>
      <c r="S232" s="12">
        <f t="shared" si="160"/>
        <v>0</v>
      </c>
      <c r="T232" s="12">
        <f t="shared" si="160"/>
        <v>126.43592</v>
      </c>
    </row>
    <row r="233" spans="1:20" s="81" customFormat="1" ht="28.5" customHeight="1" hidden="1" outlineLevel="1">
      <c r="A233" s="9"/>
      <c r="B233" s="1" t="s">
        <v>137</v>
      </c>
      <c r="C233" s="2" t="s">
        <v>64</v>
      </c>
      <c r="D233" s="12">
        <v>127</v>
      </c>
      <c r="E233" s="12"/>
      <c r="F233" s="12">
        <f>SUM(D233:E233)</f>
        <v>127</v>
      </c>
      <c r="G233" s="12"/>
      <c r="H233" s="12">
        <f>SUM(F233:G233)</f>
        <v>127</v>
      </c>
      <c r="I233" s="12"/>
      <c r="J233" s="12">
        <f>SUM(H233:I233)</f>
        <v>127</v>
      </c>
      <c r="K233" s="12"/>
      <c r="L233" s="12">
        <f>SUM(J233:K233)</f>
        <v>127</v>
      </c>
      <c r="M233" s="12"/>
      <c r="N233" s="12">
        <f>SUM(L233:M233)</f>
        <v>127</v>
      </c>
      <c r="O233" s="12"/>
      <c r="P233" s="12">
        <f>SUM(N233:O233)</f>
        <v>127</v>
      </c>
      <c r="Q233" s="12">
        <v>-0.56408</v>
      </c>
      <c r="R233" s="12">
        <f>SUM(P233:Q233)</f>
        <v>126.43592</v>
      </c>
      <c r="S233" s="12"/>
      <c r="T233" s="12">
        <f>SUM(R233:S233)</f>
        <v>126.43592</v>
      </c>
    </row>
    <row r="234" spans="1:20" s="65" customFormat="1" ht="40.5" customHeight="1" hidden="1" outlineLevel="1">
      <c r="A234" s="9" t="s">
        <v>282</v>
      </c>
      <c r="B234" s="1"/>
      <c r="C234" s="2" t="s">
        <v>283</v>
      </c>
      <c r="D234" s="12">
        <f aca="true" t="shared" si="161" ref="D234:T234">SUM(D235:D235)</f>
        <v>58</v>
      </c>
      <c r="E234" s="12">
        <f t="shared" si="161"/>
        <v>0</v>
      </c>
      <c r="F234" s="12">
        <f t="shared" si="161"/>
        <v>58</v>
      </c>
      <c r="G234" s="12">
        <f t="shared" si="161"/>
        <v>0</v>
      </c>
      <c r="H234" s="12">
        <f t="shared" si="161"/>
        <v>58</v>
      </c>
      <c r="I234" s="12">
        <f t="shared" si="161"/>
        <v>0</v>
      </c>
      <c r="J234" s="12">
        <f t="shared" si="161"/>
        <v>58</v>
      </c>
      <c r="K234" s="12">
        <f t="shared" si="161"/>
        <v>0</v>
      </c>
      <c r="L234" s="12">
        <f t="shared" si="161"/>
        <v>58</v>
      </c>
      <c r="M234" s="12">
        <f t="shared" si="161"/>
        <v>0</v>
      </c>
      <c r="N234" s="12">
        <f t="shared" si="161"/>
        <v>58</v>
      </c>
      <c r="O234" s="12">
        <f t="shared" si="161"/>
        <v>0</v>
      </c>
      <c r="P234" s="12">
        <f t="shared" si="161"/>
        <v>58</v>
      </c>
      <c r="Q234" s="12">
        <f t="shared" si="161"/>
        <v>0</v>
      </c>
      <c r="R234" s="12">
        <f t="shared" si="161"/>
        <v>58</v>
      </c>
      <c r="S234" s="12">
        <f t="shared" si="161"/>
        <v>0</v>
      </c>
      <c r="T234" s="12">
        <f t="shared" si="161"/>
        <v>58</v>
      </c>
    </row>
    <row r="235" spans="1:20" s="62" customFormat="1" ht="29.25" customHeight="1" hidden="1" outlineLevel="1">
      <c r="A235" s="9"/>
      <c r="B235" s="1" t="s">
        <v>135</v>
      </c>
      <c r="C235" s="2" t="s">
        <v>136</v>
      </c>
      <c r="D235" s="12">
        <v>58</v>
      </c>
      <c r="E235" s="12"/>
      <c r="F235" s="12">
        <f>SUM(D235:E235)</f>
        <v>58</v>
      </c>
      <c r="G235" s="12"/>
      <c r="H235" s="12">
        <f>SUM(F235:G235)</f>
        <v>58</v>
      </c>
      <c r="I235" s="12"/>
      <c r="J235" s="12">
        <f>SUM(H235:I235)</f>
        <v>58</v>
      </c>
      <c r="K235" s="12"/>
      <c r="L235" s="12">
        <f>SUM(J235:K235)</f>
        <v>58</v>
      </c>
      <c r="M235" s="12"/>
      <c r="N235" s="12">
        <f>SUM(L235:M235)</f>
        <v>58</v>
      </c>
      <c r="O235" s="12"/>
      <c r="P235" s="12">
        <f>SUM(N235:O235)</f>
        <v>58</v>
      </c>
      <c r="Q235" s="12"/>
      <c r="R235" s="12">
        <f>SUM(P235:Q235)</f>
        <v>58</v>
      </c>
      <c r="S235" s="12"/>
      <c r="T235" s="12">
        <f>SUM(R235:S235)</f>
        <v>58</v>
      </c>
    </row>
    <row r="236" spans="1:20" s="66" customFormat="1" ht="41.25" customHeight="1" hidden="1" outlineLevel="1">
      <c r="A236" s="9" t="s">
        <v>284</v>
      </c>
      <c r="B236" s="1"/>
      <c r="C236" s="2" t="s">
        <v>285</v>
      </c>
      <c r="D236" s="12">
        <f aca="true" t="shared" si="162" ref="D236:T236">D237</f>
        <v>86</v>
      </c>
      <c r="E236" s="12">
        <f t="shared" si="162"/>
        <v>0</v>
      </c>
      <c r="F236" s="12">
        <f t="shared" si="162"/>
        <v>86</v>
      </c>
      <c r="G236" s="12">
        <f t="shared" si="162"/>
        <v>0</v>
      </c>
      <c r="H236" s="12">
        <f t="shared" si="162"/>
        <v>86</v>
      </c>
      <c r="I236" s="12">
        <f t="shared" si="162"/>
        <v>0</v>
      </c>
      <c r="J236" s="12">
        <f t="shared" si="162"/>
        <v>86</v>
      </c>
      <c r="K236" s="12">
        <f t="shared" si="162"/>
        <v>0</v>
      </c>
      <c r="L236" s="12">
        <f t="shared" si="162"/>
        <v>86</v>
      </c>
      <c r="M236" s="12">
        <f t="shared" si="162"/>
        <v>0</v>
      </c>
      <c r="N236" s="12">
        <f t="shared" si="162"/>
        <v>86</v>
      </c>
      <c r="O236" s="12">
        <f t="shared" si="162"/>
        <v>0</v>
      </c>
      <c r="P236" s="12">
        <f t="shared" si="162"/>
        <v>86</v>
      </c>
      <c r="Q236" s="12">
        <f t="shared" si="162"/>
        <v>-1.63384</v>
      </c>
      <c r="R236" s="12">
        <f t="shared" si="162"/>
        <v>84.36616</v>
      </c>
      <c r="S236" s="12">
        <f t="shared" si="162"/>
        <v>0</v>
      </c>
      <c r="T236" s="12">
        <f t="shared" si="162"/>
        <v>84.36616</v>
      </c>
    </row>
    <row r="237" spans="1:20" s="62" customFormat="1" ht="27.75" customHeight="1" hidden="1" outlineLevel="1">
      <c r="A237" s="9"/>
      <c r="B237" s="1" t="s">
        <v>135</v>
      </c>
      <c r="C237" s="2" t="s">
        <v>136</v>
      </c>
      <c r="D237" s="12">
        <v>86</v>
      </c>
      <c r="E237" s="12"/>
      <c r="F237" s="12">
        <f>SUM(D237:E237)</f>
        <v>86</v>
      </c>
      <c r="G237" s="12"/>
      <c r="H237" s="12">
        <f>SUM(F237:G237)</f>
        <v>86</v>
      </c>
      <c r="I237" s="12"/>
      <c r="J237" s="12">
        <f>SUM(H237:I237)</f>
        <v>86</v>
      </c>
      <c r="K237" s="12"/>
      <c r="L237" s="12">
        <f>SUM(J237:K237)</f>
        <v>86</v>
      </c>
      <c r="M237" s="12"/>
      <c r="N237" s="12">
        <f>SUM(L237:M237)</f>
        <v>86</v>
      </c>
      <c r="O237" s="12"/>
      <c r="P237" s="12">
        <f>SUM(N237:O237)</f>
        <v>86</v>
      </c>
      <c r="Q237" s="12">
        <v>-1.63384</v>
      </c>
      <c r="R237" s="12">
        <f>SUM(P237:Q237)</f>
        <v>84.36616</v>
      </c>
      <c r="S237" s="12"/>
      <c r="T237" s="12">
        <f>SUM(R237:S237)</f>
        <v>84.36616</v>
      </c>
    </row>
    <row r="238" spans="1:20" s="81" customFormat="1" ht="27.75" customHeight="1" hidden="1" outlineLevel="1">
      <c r="A238" s="9" t="s">
        <v>286</v>
      </c>
      <c r="B238" s="1"/>
      <c r="C238" s="2" t="s">
        <v>287</v>
      </c>
      <c r="D238" s="12">
        <f aca="true" t="shared" si="163" ref="D238:T238">D239</f>
        <v>141.6</v>
      </c>
      <c r="E238" s="12">
        <f t="shared" si="163"/>
        <v>0</v>
      </c>
      <c r="F238" s="12">
        <f t="shared" si="163"/>
        <v>141.6</v>
      </c>
      <c r="G238" s="12">
        <f t="shared" si="163"/>
        <v>0</v>
      </c>
      <c r="H238" s="12">
        <f t="shared" si="163"/>
        <v>141.6</v>
      </c>
      <c r="I238" s="12">
        <f t="shared" si="163"/>
        <v>0</v>
      </c>
      <c r="J238" s="12">
        <f t="shared" si="163"/>
        <v>141.6</v>
      </c>
      <c r="K238" s="12">
        <f t="shared" si="163"/>
        <v>0</v>
      </c>
      <c r="L238" s="12">
        <f t="shared" si="163"/>
        <v>141.6</v>
      </c>
      <c r="M238" s="12">
        <f t="shared" si="163"/>
        <v>0</v>
      </c>
      <c r="N238" s="12">
        <f t="shared" si="163"/>
        <v>141.6</v>
      </c>
      <c r="O238" s="12">
        <f t="shared" si="163"/>
        <v>0</v>
      </c>
      <c r="P238" s="12">
        <f t="shared" si="163"/>
        <v>141.6</v>
      </c>
      <c r="Q238" s="12">
        <f t="shared" si="163"/>
        <v>0</v>
      </c>
      <c r="R238" s="12">
        <f t="shared" si="163"/>
        <v>141.6</v>
      </c>
      <c r="S238" s="12">
        <f t="shared" si="163"/>
        <v>0</v>
      </c>
      <c r="T238" s="12">
        <f t="shared" si="163"/>
        <v>141.6</v>
      </c>
    </row>
    <row r="239" spans="1:20" s="81" customFormat="1" ht="27.75" customHeight="1" hidden="1" outlineLevel="1">
      <c r="A239" s="9"/>
      <c r="B239" s="1" t="s">
        <v>137</v>
      </c>
      <c r="C239" s="2" t="s">
        <v>64</v>
      </c>
      <c r="D239" s="12">
        <f aca="true" t="shared" si="164" ref="D239:J239">SUM(D241:D242)</f>
        <v>141.6</v>
      </c>
      <c r="E239" s="12">
        <f t="shared" si="164"/>
        <v>0</v>
      </c>
      <c r="F239" s="12">
        <f t="shared" si="164"/>
        <v>141.6</v>
      </c>
      <c r="G239" s="12">
        <f t="shared" si="164"/>
        <v>0</v>
      </c>
      <c r="H239" s="12">
        <f t="shared" si="164"/>
        <v>141.6</v>
      </c>
      <c r="I239" s="12">
        <f t="shared" si="164"/>
        <v>0</v>
      </c>
      <c r="J239" s="12">
        <f t="shared" si="164"/>
        <v>141.6</v>
      </c>
      <c r="K239" s="12">
        <f aca="true" t="shared" si="165" ref="K239:P239">SUM(K241:K242)</f>
        <v>0</v>
      </c>
      <c r="L239" s="12">
        <f t="shared" si="165"/>
        <v>141.6</v>
      </c>
      <c r="M239" s="12">
        <f t="shared" si="165"/>
        <v>0</v>
      </c>
      <c r="N239" s="12">
        <f t="shared" si="165"/>
        <v>141.6</v>
      </c>
      <c r="O239" s="12">
        <f t="shared" si="165"/>
        <v>0</v>
      </c>
      <c r="P239" s="12">
        <f t="shared" si="165"/>
        <v>141.6</v>
      </c>
      <c r="Q239" s="12">
        <f>SUM(Q241:Q242)</f>
        <v>0</v>
      </c>
      <c r="R239" s="12">
        <f>SUM(R241:R242)</f>
        <v>141.6</v>
      </c>
      <c r="S239" s="12">
        <f>SUM(S241:S242)</f>
        <v>0</v>
      </c>
      <c r="T239" s="12">
        <f>SUM(T241:T242)</f>
        <v>141.6</v>
      </c>
    </row>
    <row r="240" spans="1:20" s="81" customFormat="1" ht="15" customHeight="1" hidden="1" outlineLevel="1">
      <c r="A240" s="9"/>
      <c r="B240" s="1"/>
      <c r="C240" s="2" t="s">
        <v>158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s="81" customFormat="1" ht="15" customHeight="1" hidden="1" outlineLevel="1">
      <c r="A241" s="9"/>
      <c r="B241" s="1"/>
      <c r="C241" s="2" t="s">
        <v>165</v>
      </c>
      <c r="D241" s="12">
        <v>30</v>
      </c>
      <c r="E241" s="12"/>
      <c r="F241" s="12">
        <f>SUM(D241:E241)</f>
        <v>30</v>
      </c>
      <c r="G241" s="12"/>
      <c r="H241" s="12">
        <f>SUM(F241:G241)</f>
        <v>30</v>
      </c>
      <c r="I241" s="12"/>
      <c r="J241" s="12">
        <f>SUM(H241:I241)</f>
        <v>30</v>
      </c>
      <c r="K241" s="12"/>
      <c r="L241" s="12">
        <f>SUM(J241:K241)</f>
        <v>30</v>
      </c>
      <c r="M241" s="12"/>
      <c r="N241" s="12">
        <f>SUM(L241:M241)</f>
        <v>30</v>
      </c>
      <c r="O241" s="12"/>
      <c r="P241" s="12">
        <f>SUM(N241:O241)</f>
        <v>30</v>
      </c>
      <c r="Q241" s="12"/>
      <c r="R241" s="12">
        <f>SUM(P241:Q241)</f>
        <v>30</v>
      </c>
      <c r="S241" s="12"/>
      <c r="T241" s="12">
        <f>SUM(R241:S241)</f>
        <v>30</v>
      </c>
    </row>
    <row r="242" spans="1:20" s="81" customFormat="1" ht="15" customHeight="1" hidden="1" outlineLevel="1">
      <c r="A242" s="9"/>
      <c r="B242" s="1"/>
      <c r="C242" s="2" t="s">
        <v>164</v>
      </c>
      <c r="D242" s="12">
        <v>111.6</v>
      </c>
      <c r="E242" s="12"/>
      <c r="F242" s="12">
        <f>SUM(D242:E242)</f>
        <v>111.6</v>
      </c>
      <c r="G242" s="12"/>
      <c r="H242" s="12">
        <f>SUM(F242:G242)</f>
        <v>111.6</v>
      </c>
      <c r="I242" s="12"/>
      <c r="J242" s="12">
        <f>SUM(H242:I242)</f>
        <v>111.6</v>
      </c>
      <c r="K242" s="12"/>
      <c r="L242" s="12">
        <f>SUM(J242:K242)</f>
        <v>111.6</v>
      </c>
      <c r="M242" s="12"/>
      <c r="N242" s="12">
        <f>SUM(L242:M242)</f>
        <v>111.6</v>
      </c>
      <c r="O242" s="12"/>
      <c r="P242" s="12">
        <f>SUM(N242:O242)</f>
        <v>111.6</v>
      </c>
      <c r="Q242" s="12"/>
      <c r="R242" s="12">
        <f>SUM(P242:Q242)</f>
        <v>111.6</v>
      </c>
      <c r="S242" s="12"/>
      <c r="T242" s="12">
        <f>SUM(R242:S242)</f>
        <v>111.6</v>
      </c>
    </row>
    <row r="243" spans="1:20" s="65" customFormat="1" ht="15" customHeight="1" hidden="1" outlineLevel="1">
      <c r="A243" s="9" t="s">
        <v>183</v>
      </c>
      <c r="B243" s="1"/>
      <c r="C243" s="2" t="s">
        <v>288</v>
      </c>
      <c r="D243" s="12">
        <f aca="true" t="shared" si="166" ref="D243:J243">D244+D247+D249+D251+D254</f>
        <v>2853.1</v>
      </c>
      <c r="E243" s="12">
        <f t="shared" si="166"/>
        <v>-36.199999999999996</v>
      </c>
      <c r="F243" s="12">
        <f t="shared" si="166"/>
        <v>2816.8999999999996</v>
      </c>
      <c r="G243" s="12">
        <f t="shared" si="166"/>
        <v>0</v>
      </c>
      <c r="H243" s="12">
        <f t="shared" si="166"/>
        <v>2816.8999999999996</v>
      </c>
      <c r="I243" s="12">
        <f t="shared" si="166"/>
        <v>0</v>
      </c>
      <c r="J243" s="12">
        <f t="shared" si="166"/>
        <v>2816.8999999999996</v>
      </c>
      <c r="K243" s="12">
        <f aca="true" t="shared" si="167" ref="K243:P243">K244+K247+K249+K251+K254</f>
        <v>0</v>
      </c>
      <c r="L243" s="12">
        <f t="shared" si="167"/>
        <v>2816.8999999999996</v>
      </c>
      <c r="M243" s="12">
        <f t="shared" si="167"/>
        <v>0</v>
      </c>
      <c r="N243" s="12">
        <f t="shared" si="167"/>
        <v>2816.8999999999996</v>
      </c>
      <c r="O243" s="12">
        <f t="shared" si="167"/>
        <v>0</v>
      </c>
      <c r="P243" s="12">
        <f t="shared" si="167"/>
        <v>2816.8999999999996</v>
      </c>
      <c r="Q243" s="12">
        <f>Q244+Q247+Q249+Q251+Q254</f>
        <v>0</v>
      </c>
      <c r="R243" s="12">
        <f>R244+R247+R249+R251+R254</f>
        <v>2816.8999999999996</v>
      </c>
      <c r="S243" s="12">
        <f>S244+S247+S249+S251+S254</f>
        <v>0</v>
      </c>
      <c r="T243" s="12">
        <f>T244+T247+T249+T251+T254</f>
        <v>2816.8999999999996</v>
      </c>
    </row>
    <row r="244" spans="1:20" s="62" customFormat="1" ht="27.75" customHeight="1" hidden="1" outlineLevel="1">
      <c r="A244" s="9" t="s">
        <v>289</v>
      </c>
      <c r="B244" s="1"/>
      <c r="C244" s="2" t="s">
        <v>290</v>
      </c>
      <c r="D244" s="12">
        <f aca="true" t="shared" si="168" ref="D244:J244">SUM(D245:D246)</f>
        <v>1354.2</v>
      </c>
      <c r="E244" s="12">
        <f t="shared" si="168"/>
        <v>-35.99999999999999</v>
      </c>
      <c r="F244" s="12">
        <f t="shared" si="168"/>
        <v>1318.2</v>
      </c>
      <c r="G244" s="12">
        <f t="shared" si="168"/>
        <v>0</v>
      </c>
      <c r="H244" s="12">
        <f t="shared" si="168"/>
        <v>1318.2</v>
      </c>
      <c r="I244" s="12">
        <f t="shared" si="168"/>
        <v>0</v>
      </c>
      <c r="J244" s="12">
        <f t="shared" si="168"/>
        <v>1318.2</v>
      </c>
      <c r="K244" s="12">
        <f aca="true" t="shared" si="169" ref="K244:P244">SUM(K245:K246)</f>
        <v>0</v>
      </c>
      <c r="L244" s="12">
        <f t="shared" si="169"/>
        <v>1318.2</v>
      </c>
      <c r="M244" s="12">
        <f t="shared" si="169"/>
        <v>0</v>
      </c>
      <c r="N244" s="12">
        <f t="shared" si="169"/>
        <v>1318.2</v>
      </c>
      <c r="O244" s="12">
        <f t="shared" si="169"/>
        <v>0</v>
      </c>
      <c r="P244" s="12">
        <f t="shared" si="169"/>
        <v>1318.2</v>
      </c>
      <c r="Q244" s="12">
        <f>SUM(Q245:Q246)</f>
        <v>0</v>
      </c>
      <c r="R244" s="12">
        <f>SUM(R245:R246)</f>
        <v>1318.2</v>
      </c>
      <c r="S244" s="12">
        <f>SUM(S245:S246)</f>
        <v>0</v>
      </c>
      <c r="T244" s="12">
        <f>SUM(T245:T246)</f>
        <v>1318.2</v>
      </c>
    </row>
    <row r="245" spans="1:20" s="62" customFormat="1" ht="54" customHeight="1" hidden="1" outlineLevel="1">
      <c r="A245" s="9"/>
      <c r="B245" s="1" t="s">
        <v>61</v>
      </c>
      <c r="C245" s="2" t="s">
        <v>182</v>
      </c>
      <c r="D245" s="12">
        <v>1321.2</v>
      </c>
      <c r="E245" s="12">
        <v>-85.6</v>
      </c>
      <c r="F245" s="12">
        <f>SUM(D245:E245)</f>
        <v>1235.6000000000001</v>
      </c>
      <c r="G245" s="12"/>
      <c r="H245" s="12">
        <f>SUM(F245:G245)</f>
        <v>1235.6000000000001</v>
      </c>
      <c r="I245" s="12"/>
      <c r="J245" s="12">
        <f>SUM(H245:I245)</f>
        <v>1235.6000000000001</v>
      </c>
      <c r="K245" s="12"/>
      <c r="L245" s="12">
        <f>SUM(J245:K245)</f>
        <v>1235.6000000000001</v>
      </c>
      <c r="M245" s="12"/>
      <c r="N245" s="12">
        <f>SUM(L245:M245)</f>
        <v>1235.6000000000001</v>
      </c>
      <c r="O245" s="12"/>
      <c r="P245" s="12">
        <f>SUM(N245:O245)</f>
        <v>1235.6000000000001</v>
      </c>
      <c r="Q245" s="12"/>
      <c r="R245" s="12">
        <f>SUM(P245:Q245)</f>
        <v>1235.6000000000001</v>
      </c>
      <c r="S245" s="12"/>
      <c r="T245" s="12">
        <f>SUM(R245:S245)</f>
        <v>1235.6000000000001</v>
      </c>
    </row>
    <row r="246" spans="1:20" s="62" customFormat="1" ht="27.75" customHeight="1" hidden="1" outlineLevel="1">
      <c r="A246" s="9"/>
      <c r="B246" s="1" t="s">
        <v>137</v>
      </c>
      <c r="C246" s="2" t="s">
        <v>64</v>
      </c>
      <c r="D246" s="12">
        <v>33</v>
      </c>
      <c r="E246" s="12">
        <v>49.6</v>
      </c>
      <c r="F246" s="12">
        <f>SUM(D246:E246)</f>
        <v>82.6</v>
      </c>
      <c r="G246" s="12"/>
      <c r="H246" s="12">
        <f>SUM(F246:G246)</f>
        <v>82.6</v>
      </c>
      <c r="I246" s="12"/>
      <c r="J246" s="12">
        <f>SUM(H246:I246)</f>
        <v>82.6</v>
      </c>
      <c r="K246" s="12"/>
      <c r="L246" s="12">
        <f>SUM(J246:K246)</f>
        <v>82.6</v>
      </c>
      <c r="M246" s="12"/>
      <c r="N246" s="12">
        <f>SUM(L246:M246)</f>
        <v>82.6</v>
      </c>
      <c r="O246" s="12"/>
      <c r="P246" s="12">
        <f>SUM(N246:O246)</f>
        <v>82.6</v>
      </c>
      <c r="Q246" s="12"/>
      <c r="R246" s="12">
        <f>SUM(P246:Q246)</f>
        <v>82.6</v>
      </c>
      <c r="S246" s="12"/>
      <c r="T246" s="12">
        <f>SUM(R246:S246)</f>
        <v>82.6</v>
      </c>
    </row>
    <row r="247" spans="1:20" s="66" customFormat="1" ht="42" customHeight="1" hidden="1" outlineLevel="1">
      <c r="A247" s="37" t="s">
        <v>291</v>
      </c>
      <c r="B247" s="1"/>
      <c r="C247" s="6" t="s">
        <v>33</v>
      </c>
      <c r="D247" s="12">
        <f aca="true" t="shared" si="170" ref="D247:T247">D248</f>
        <v>10.5</v>
      </c>
      <c r="E247" s="12">
        <f t="shared" si="170"/>
        <v>-0.2</v>
      </c>
      <c r="F247" s="12">
        <f t="shared" si="170"/>
        <v>10.3</v>
      </c>
      <c r="G247" s="12">
        <f t="shared" si="170"/>
        <v>0</v>
      </c>
      <c r="H247" s="12">
        <f t="shared" si="170"/>
        <v>10.3</v>
      </c>
      <c r="I247" s="12">
        <f t="shared" si="170"/>
        <v>0</v>
      </c>
      <c r="J247" s="12">
        <f t="shared" si="170"/>
        <v>10.3</v>
      </c>
      <c r="K247" s="12">
        <f t="shared" si="170"/>
        <v>0</v>
      </c>
      <c r="L247" s="12">
        <f t="shared" si="170"/>
        <v>10.3</v>
      </c>
      <c r="M247" s="12">
        <f t="shared" si="170"/>
        <v>0</v>
      </c>
      <c r="N247" s="12">
        <f t="shared" si="170"/>
        <v>10.3</v>
      </c>
      <c r="O247" s="12">
        <f t="shared" si="170"/>
        <v>0</v>
      </c>
      <c r="P247" s="12">
        <f t="shared" si="170"/>
        <v>10.3</v>
      </c>
      <c r="Q247" s="12">
        <f t="shared" si="170"/>
        <v>0</v>
      </c>
      <c r="R247" s="12">
        <f t="shared" si="170"/>
        <v>10.3</v>
      </c>
      <c r="S247" s="12">
        <f t="shared" si="170"/>
        <v>0</v>
      </c>
      <c r="T247" s="12">
        <f t="shared" si="170"/>
        <v>10.3</v>
      </c>
    </row>
    <row r="248" spans="1:20" s="62" customFormat="1" ht="28.5" customHeight="1" hidden="1" outlineLevel="1">
      <c r="A248" s="37"/>
      <c r="B248" s="1" t="s">
        <v>137</v>
      </c>
      <c r="C248" s="2" t="s">
        <v>64</v>
      </c>
      <c r="D248" s="12">
        <v>10.5</v>
      </c>
      <c r="E248" s="12">
        <v>-0.2</v>
      </c>
      <c r="F248" s="12">
        <f>SUM(D248:E248)</f>
        <v>10.3</v>
      </c>
      <c r="G248" s="12"/>
      <c r="H248" s="12">
        <f>SUM(F248:G248)</f>
        <v>10.3</v>
      </c>
      <c r="I248" s="12"/>
      <c r="J248" s="12">
        <f>SUM(H248:I248)</f>
        <v>10.3</v>
      </c>
      <c r="K248" s="12"/>
      <c r="L248" s="12">
        <f>SUM(J248:K248)</f>
        <v>10.3</v>
      </c>
      <c r="M248" s="12"/>
      <c r="N248" s="12">
        <f>SUM(L248:M248)</f>
        <v>10.3</v>
      </c>
      <c r="O248" s="12"/>
      <c r="P248" s="12">
        <f>SUM(N248:O248)</f>
        <v>10.3</v>
      </c>
      <c r="Q248" s="12"/>
      <c r="R248" s="12">
        <f>SUM(P248:Q248)</f>
        <v>10.3</v>
      </c>
      <c r="S248" s="12"/>
      <c r="T248" s="12">
        <f>SUM(R248:S248)</f>
        <v>10.3</v>
      </c>
    </row>
    <row r="249" spans="1:20" s="66" customFormat="1" ht="15" customHeight="1" hidden="1" outlineLevel="1">
      <c r="A249" s="37" t="s">
        <v>292</v>
      </c>
      <c r="B249" s="1"/>
      <c r="C249" s="10" t="s">
        <v>196</v>
      </c>
      <c r="D249" s="12">
        <f aca="true" t="shared" si="171" ref="D249:T249">D250</f>
        <v>11</v>
      </c>
      <c r="E249" s="12">
        <f t="shared" si="171"/>
        <v>0</v>
      </c>
      <c r="F249" s="12">
        <f t="shared" si="171"/>
        <v>11</v>
      </c>
      <c r="G249" s="12">
        <f t="shared" si="171"/>
        <v>0</v>
      </c>
      <c r="H249" s="12">
        <f t="shared" si="171"/>
        <v>11</v>
      </c>
      <c r="I249" s="12">
        <f t="shared" si="171"/>
        <v>0</v>
      </c>
      <c r="J249" s="12">
        <f t="shared" si="171"/>
        <v>11</v>
      </c>
      <c r="K249" s="12">
        <f t="shared" si="171"/>
        <v>0</v>
      </c>
      <c r="L249" s="12">
        <f t="shared" si="171"/>
        <v>11</v>
      </c>
      <c r="M249" s="12">
        <f t="shared" si="171"/>
        <v>0</v>
      </c>
      <c r="N249" s="12">
        <f t="shared" si="171"/>
        <v>11</v>
      </c>
      <c r="O249" s="12">
        <f t="shared" si="171"/>
        <v>0</v>
      </c>
      <c r="P249" s="12">
        <f t="shared" si="171"/>
        <v>11</v>
      </c>
      <c r="Q249" s="12">
        <f t="shared" si="171"/>
        <v>0</v>
      </c>
      <c r="R249" s="12">
        <f t="shared" si="171"/>
        <v>11</v>
      </c>
      <c r="S249" s="12">
        <f t="shared" si="171"/>
        <v>0</v>
      </c>
      <c r="T249" s="12">
        <f t="shared" si="171"/>
        <v>11</v>
      </c>
    </row>
    <row r="250" spans="1:20" s="62" customFormat="1" ht="28.5" customHeight="1" hidden="1" outlineLevel="1">
      <c r="A250" s="37"/>
      <c r="B250" s="1" t="s">
        <v>137</v>
      </c>
      <c r="C250" s="2" t="s">
        <v>64</v>
      </c>
      <c r="D250" s="12">
        <v>11</v>
      </c>
      <c r="E250" s="12"/>
      <c r="F250" s="12">
        <f>SUM(D250:E250)</f>
        <v>11</v>
      </c>
      <c r="G250" s="12"/>
      <c r="H250" s="12">
        <f>SUM(F250:G250)</f>
        <v>11</v>
      </c>
      <c r="I250" s="12"/>
      <c r="J250" s="12">
        <f>SUM(H250:I250)</f>
        <v>11</v>
      </c>
      <c r="K250" s="12"/>
      <c r="L250" s="12">
        <f>SUM(J250:K250)</f>
        <v>11</v>
      </c>
      <c r="M250" s="12"/>
      <c r="N250" s="12">
        <f>SUM(L250:M250)</f>
        <v>11</v>
      </c>
      <c r="O250" s="12"/>
      <c r="P250" s="12">
        <f>SUM(N250:O250)</f>
        <v>11</v>
      </c>
      <c r="Q250" s="12"/>
      <c r="R250" s="12">
        <f>SUM(P250:Q250)</f>
        <v>11</v>
      </c>
      <c r="S250" s="12"/>
      <c r="T250" s="12">
        <f>SUM(R250:S250)</f>
        <v>11</v>
      </c>
    </row>
    <row r="251" spans="1:20" s="66" customFormat="1" ht="28.5" customHeight="1" hidden="1" outlineLevel="1">
      <c r="A251" s="37" t="s">
        <v>293</v>
      </c>
      <c r="B251" s="1"/>
      <c r="C251" s="2" t="s">
        <v>166</v>
      </c>
      <c r="D251" s="12">
        <f aca="true" t="shared" si="172" ref="D251:J251">SUM(D252:D253)</f>
        <v>58.3</v>
      </c>
      <c r="E251" s="12">
        <f t="shared" si="172"/>
        <v>0</v>
      </c>
      <c r="F251" s="12">
        <f t="shared" si="172"/>
        <v>58.3</v>
      </c>
      <c r="G251" s="12">
        <f t="shared" si="172"/>
        <v>0</v>
      </c>
      <c r="H251" s="12">
        <f t="shared" si="172"/>
        <v>58.3</v>
      </c>
      <c r="I251" s="12">
        <f t="shared" si="172"/>
        <v>0</v>
      </c>
      <c r="J251" s="12">
        <f t="shared" si="172"/>
        <v>58.3</v>
      </c>
      <c r="K251" s="12">
        <f aca="true" t="shared" si="173" ref="K251:P251">SUM(K252:K253)</f>
        <v>0</v>
      </c>
      <c r="L251" s="12">
        <f t="shared" si="173"/>
        <v>58.3</v>
      </c>
      <c r="M251" s="12">
        <f t="shared" si="173"/>
        <v>0</v>
      </c>
      <c r="N251" s="12">
        <f t="shared" si="173"/>
        <v>58.3</v>
      </c>
      <c r="O251" s="12">
        <f t="shared" si="173"/>
        <v>0</v>
      </c>
      <c r="P251" s="12">
        <f t="shared" si="173"/>
        <v>58.3</v>
      </c>
      <c r="Q251" s="12">
        <f>SUM(Q252:Q253)</f>
        <v>0</v>
      </c>
      <c r="R251" s="12">
        <f>SUM(R252:R253)</f>
        <v>58.3</v>
      </c>
      <c r="S251" s="12">
        <f>SUM(S252:S253)</f>
        <v>0</v>
      </c>
      <c r="T251" s="12">
        <f>SUM(T252:T253)</f>
        <v>58.3</v>
      </c>
    </row>
    <row r="252" spans="1:20" s="62" customFormat="1" ht="53.25" customHeight="1" hidden="1" outlineLevel="1">
      <c r="A252" s="37"/>
      <c r="B252" s="1" t="s">
        <v>61</v>
      </c>
      <c r="C252" s="2" t="s">
        <v>182</v>
      </c>
      <c r="D252" s="12">
        <v>31.1</v>
      </c>
      <c r="E252" s="12"/>
      <c r="F252" s="12">
        <f>SUM(D252:E252)</f>
        <v>31.1</v>
      </c>
      <c r="G252" s="12"/>
      <c r="H252" s="12">
        <f>SUM(F252:G252)</f>
        <v>31.1</v>
      </c>
      <c r="I252" s="12"/>
      <c r="J252" s="12">
        <f>SUM(H252:I252)</f>
        <v>31.1</v>
      </c>
      <c r="K252" s="12"/>
      <c r="L252" s="12">
        <f>SUM(J252:K252)</f>
        <v>31.1</v>
      </c>
      <c r="M252" s="12"/>
      <c r="N252" s="12">
        <f>SUM(L252:M252)</f>
        <v>31.1</v>
      </c>
      <c r="O252" s="12"/>
      <c r="P252" s="12">
        <f>SUM(N252:O252)</f>
        <v>31.1</v>
      </c>
      <c r="Q252" s="12"/>
      <c r="R252" s="12">
        <f>SUM(P252:Q252)</f>
        <v>31.1</v>
      </c>
      <c r="S252" s="12"/>
      <c r="T252" s="12">
        <f>SUM(R252:S252)</f>
        <v>31.1</v>
      </c>
    </row>
    <row r="253" spans="1:20" s="62" customFormat="1" ht="28.5" customHeight="1" hidden="1" outlineLevel="1">
      <c r="A253" s="37"/>
      <c r="B253" s="1" t="s">
        <v>137</v>
      </c>
      <c r="C253" s="2" t="s">
        <v>64</v>
      </c>
      <c r="D253" s="12">
        <v>27.2</v>
      </c>
      <c r="E253" s="12"/>
      <c r="F253" s="12">
        <f>SUM(D253:E253)</f>
        <v>27.2</v>
      </c>
      <c r="G253" s="12"/>
      <c r="H253" s="12">
        <f>SUM(F253:G253)</f>
        <v>27.2</v>
      </c>
      <c r="I253" s="12"/>
      <c r="J253" s="12">
        <f>SUM(H253:I253)</f>
        <v>27.2</v>
      </c>
      <c r="K253" s="12"/>
      <c r="L253" s="12">
        <f>SUM(J253:K253)</f>
        <v>27.2</v>
      </c>
      <c r="M253" s="12"/>
      <c r="N253" s="12">
        <f>SUM(L253:M253)</f>
        <v>27.2</v>
      </c>
      <c r="O253" s="12"/>
      <c r="P253" s="12">
        <f>SUM(N253:O253)</f>
        <v>27.2</v>
      </c>
      <c r="Q253" s="12"/>
      <c r="R253" s="12">
        <f>SUM(P253:Q253)</f>
        <v>27.2</v>
      </c>
      <c r="S253" s="12"/>
      <c r="T253" s="12">
        <f>SUM(R253:S253)</f>
        <v>27.2</v>
      </c>
    </row>
    <row r="254" spans="1:20" s="66" customFormat="1" ht="28.5" customHeight="1" hidden="1" outlineLevel="1">
      <c r="A254" s="9" t="s">
        <v>294</v>
      </c>
      <c r="B254" s="1"/>
      <c r="C254" s="2" t="s">
        <v>32</v>
      </c>
      <c r="D254" s="12">
        <f aca="true" t="shared" si="174" ref="D254:J254">SUM(D255:D256)</f>
        <v>1419.1</v>
      </c>
      <c r="E254" s="12">
        <f t="shared" si="174"/>
        <v>0</v>
      </c>
      <c r="F254" s="12">
        <f t="shared" si="174"/>
        <v>1419.1</v>
      </c>
      <c r="G254" s="12">
        <f t="shared" si="174"/>
        <v>0</v>
      </c>
      <c r="H254" s="12">
        <f t="shared" si="174"/>
        <v>1419.1</v>
      </c>
      <c r="I254" s="12">
        <f t="shared" si="174"/>
        <v>0</v>
      </c>
      <c r="J254" s="12">
        <f t="shared" si="174"/>
        <v>1419.1</v>
      </c>
      <c r="K254" s="12">
        <f aca="true" t="shared" si="175" ref="K254:P254">SUM(K255:K256)</f>
        <v>0</v>
      </c>
      <c r="L254" s="12">
        <f t="shared" si="175"/>
        <v>1419.1</v>
      </c>
      <c r="M254" s="12">
        <f t="shared" si="175"/>
        <v>0</v>
      </c>
      <c r="N254" s="12">
        <f t="shared" si="175"/>
        <v>1419.1</v>
      </c>
      <c r="O254" s="12">
        <f t="shared" si="175"/>
        <v>0</v>
      </c>
      <c r="P254" s="12">
        <f t="shared" si="175"/>
        <v>1419.1</v>
      </c>
      <c r="Q254" s="12">
        <f>SUM(Q255:Q256)</f>
        <v>0</v>
      </c>
      <c r="R254" s="12">
        <f>SUM(R255:R256)</f>
        <v>1419.1</v>
      </c>
      <c r="S254" s="12">
        <f>SUM(S255:S256)</f>
        <v>0</v>
      </c>
      <c r="T254" s="12">
        <f>SUM(T255:T256)</f>
        <v>1419.1</v>
      </c>
    </row>
    <row r="255" spans="1:20" s="62" customFormat="1" ht="53.25" customHeight="1" hidden="1" outlineLevel="1">
      <c r="A255" s="9"/>
      <c r="B255" s="1" t="s">
        <v>61</v>
      </c>
      <c r="C255" s="2" t="s">
        <v>182</v>
      </c>
      <c r="D255" s="12">
        <v>1371</v>
      </c>
      <c r="E255" s="12"/>
      <c r="F255" s="12">
        <f>SUM(D255:E255)</f>
        <v>1371</v>
      </c>
      <c r="G255" s="12"/>
      <c r="H255" s="12">
        <f>SUM(F255:G255)</f>
        <v>1371</v>
      </c>
      <c r="I255" s="12"/>
      <c r="J255" s="12">
        <f>SUM(H255:I255)</f>
        <v>1371</v>
      </c>
      <c r="K255" s="12"/>
      <c r="L255" s="12">
        <f>SUM(J255:K255)</f>
        <v>1371</v>
      </c>
      <c r="M255" s="12"/>
      <c r="N255" s="12">
        <f>SUM(L255:M255)</f>
        <v>1371</v>
      </c>
      <c r="O255" s="12"/>
      <c r="P255" s="12">
        <f>SUM(N255:O255)</f>
        <v>1371</v>
      </c>
      <c r="Q255" s="12"/>
      <c r="R255" s="12">
        <f>SUM(P255:Q255)</f>
        <v>1371</v>
      </c>
      <c r="S255" s="12"/>
      <c r="T255" s="12">
        <f>SUM(R255:S255)</f>
        <v>1371</v>
      </c>
    </row>
    <row r="256" spans="1:20" s="62" customFormat="1" ht="27.75" customHeight="1" hidden="1" outlineLevel="1">
      <c r="A256" s="9"/>
      <c r="B256" s="1" t="s">
        <v>137</v>
      </c>
      <c r="C256" s="2" t="s">
        <v>64</v>
      </c>
      <c r="D256" s="12">
        <v>48.1</v>
      </c>
      <c r="E256" s="12"/>
      <c r="F256" s="12">
        <f>SUM(D256:E256)</f>
        <v>48.1</v>
      </c>
      <c r="G256" s="12"/>
      <c r="H256" s="12">
        <f>SUM(F256:G256)</f>
        <v>48.1</v>
      </c>
      <c r="I256" s="12"/>
      <c r="J256" s="12">
        <f>SUM(H256:I256)</f>
        <v>48.1</v>
      </c>
      <c r="K256" s="12"/>
      <c r="L256" s="12">
        <f>SUM(J256:K256)</f>
        <v>48.1</v>
      </c>
      <c r="M256" s="12"/>
      <c r="N256" s="12">
        <f>SUM(L256:M256)</f>
        <v>48.1</v>
      </c>
      <c r="O256" s="12"/>
      <c r="P256" s="12">
        <f>SUM(N256:O256)</f>
        <v>48.1</v>
      </c>
      <c r="Q256" s="12"/>
      <c r="R256" s="12">
        <f>SUM(P256:Q256)</f>
        <v>48.1</v>
      </c>
      <c r="S256" s="12"/>
      <c r="T256" s="12">
        <f>SUM(R256:S256)</f>
        <v>48.1</v>
      </c>
    </row>
    <row r="257" spans="1:20" s="64" customFormat="1" ht="53.25" customHeight="1" hidden="1" outlineLevel="1">
      <c r="A257" s="9" t="s">
        <v>110</v>
      </c>
      <c r="B257" s="1"/>
      <c r="C257" s="2" t="s">
        <v>295</v>
      </c>
      <c r="D257" s="12">
        <f aca="true" t="shared" si="176" ref="D257:T257">D258</f>
        <v>3102</v>
      </c>
      <c r="E257" s="12">
        <f t="shared" si="176"/>
        <v>0</v>
      </c>
      <c r="F257" s="12">
        <f t="shared" si="176"/>
        <v>3102</v>
      </c>
      <c r="G257" s="12">
        <f t="shared" si="176"/>
        <v>0</v>
      </c>
      <c r="H257" s="12">
        <f t="shared" si="176"/>
        <v>3102</v>
      </c>
      <c r="I257" s="12">
        <f t="shared" si="176"/>
        <v>39.625</v>
      </c>
      <c r="J257" s="12">
        <f t="shared" si="176"/>
        <v>3141.625</v>
      </c>
      <c r="K257" s="12">
        <f t="shared" si="176"/>
        <v>0</v>
      </c>
      <c r="L257" s="12">
        <f t="shared" si="176"/>
        <v>3141.625</v>
      </c>
      <c r="M257" s="12">
        <f t="shared" si="176"/>
        <v>0</v>
      </c>
      <c r="N257" s="12">
        <f t="shared" si="176"/>
        <v>3141.625</v>
      </c>
      <c r="O257" s="12">
        <f t="shared" si="176"/>
        <v>0</v>
      </c>
      <c r="P257" s="12">
        <f t="shared" si="176"/>
        <v>3141.625</v>
      </c>
      <c r="Q257" s="12">
        <f t="shared" si="176"/>
        <v>0</v>
      </c>
      <c r="R257" s="12">
        <f t="shared" si="176"/>
        <v>3141.625</v>
      </c>
      <c r="S257" s="12">
        <f t="shared" si="176"/>
        <v>0</v>
      </c>
      <c r="T257" s="12">
        <f t="shared" si="176"/>
        <v>3141.625</v>
      </c>
    </row>
    <row r="258" spans="1:20" s="64" customFormat="1" ht="28.5" customHeight="1" hidden="1" outlineLevel="1">
      <c r="A258" s="9" t="s">
        <v>111</v>
      </c>
      <c r="B258" s="1"/>
      <c r="C258" s="2" t="s">
        <v>380</v>
      </c>
      <c r="D258" s="12">
        <f aca="true" t="shared" si="177" ref="D258:J258">D259+D261+D263</f>
        <v>3102</v>
      </c>
      <c r="E258" s="12">
        <f t="shared" si="177"/>
        <v>0</v>
      </c>
      <c r="F258" s="12">
        <f t="shared" si="177"/>
        <v>3102</v>
      </c>
      <c r="G258" s="12">
        <f t="shared" si="177"/>
        <v>0</v>
      </c>
      <c r="H258" s="12">
        <f t="shared" si="177"/>
        <v>3102</v>
      </c>
      <c r="I258" s="12">
        <f t="shared" si="177"/>
        <v>39.625</v>
      </c>
      <c r="J258" s="12">
        <f t="shared" si="177"/>
        <v>3141.625</v>
      </c>
      <c r="K258" s="12">
        <f aca="true" t="shared" si="178" ref="K258:P258">K259+K261+K263</f>
        <v>0</v>
      </c>
      <c r="L258" s="12">
        <f t="shared" si="178"/>
        <v>3141.625</v>
      </c>
      <c r="M258" s="12">
        <f t="shared" si="178"/>
        <v>0</v>
      </c>
      <c r="N258" s="12">
        <f t="shared" si="178"/>
        <v>3141.625</v>
      </c>
      <c r="O258" s="12">
        <f t="shared" si="178"/>
        <v>0</v>
      </c>
      <c r="P258" s="12">
        <f t="shared" si="178"/>
        <v>3141.625</v>
      </c>
      <c r="Q258" s="12">
        <f>Q259+Q261+Q263</f>
        <v>0</v>
      </c>
      <c r="R258" s="12">
        <f>R259+R261+R263</f>
        <v>3141.625</v>
      </c>
      <c r="S258" s="12">
        <f>S259+S261+S263</f>
        <v>0</v>
      </c>
      <c r="T258" s="12">
        <f>T259+T261+T263</f>
        <v>3141.625</v>
      </c>
    </row>
    <row r="259" spans="1:20" s="80" customFormat="1" ht="42" customHeight="1" hidden="1" outlineLevel="1" collapsed="1">
      <c r="A259" s="9" t="s">
        <v>296</v>
      </c>
      <c r="B259" s="1"/>
      <c r="C259" s="2" t="s">
        <v>297</v>
      </c>
      <c r="D259" s="12">
        <f aca="true" t="shared" si="179" ref="D259:T259">D260</f>
        <v>133</v>
      </c>
      <c r="E259" s="12">
        <f t="shared" si="179"/>
        <v>0</v>
      </c>
      <c r="F259" s="12">
        <f t="shared" si="179"/>
        <v>133</v>
      </c>
      <c r="G259" s="12">
        <f t="shared" si="179"/>
        <v>0</v>
      </c>
      <c r="H259" s="12">
        <f t="shared" si="179"/>
        <v>133</v>
      </c>
      <c r="I259" s="12">
        <f t="shared" si="179"/>
        <v>0</v>
      </c>
      <c r="J259" s="12">
        <f t="shared" si="179"/>
        <v>133</v>
      </c>
      <c r="K259" s="12">
        <f t="shared" si="179"/>
        <v>0</v>
      </c>
      <c r="L259" s="12">
        <f t="shared" si="179"/>
        <v>133</v>
      </c>
      <c r="M259" s="12">
        <f t="shared" si="179"/>
        <v>0</v>
      </c>
      <c r="N259" s="12">
        <f t="shared" si="179"/>
        <v>133</v>
      </c>
      <c r="O259" s="12">
        <f t="shared" si="179"/>
        <v>0</v>
      </c>
      <c r="P259" s="12">
        <f t="shared" si="179"/>
        <v>133</v>
      </c>
      <c r="Q259" s="12">
        <f t="shared" si="179"/>
        <v>0</v>
      </c>
      <c r="R259" s="12">
        <f t="shared" si="179"/>
        <v>133</v>
      </c>
      <c r="S259" s="12">
        <f t="shared" si="179"/>
        <v>0</v>
      </c>
      <c r="T259" s="12">
        <f t="shared" si="179"/>
        <v>133</v>
      </c>
    </row>
    <row r="260" spans="1:20" s="81" customFormat="1" ht="27.75" customHeight="1" hidden="1" outlineLevel="1">
      <c r="A260" s="9"/>
      <c r="B260" s="1" t="s">
        <v>137</v>
      </c>
      <c r="C260" s="2" t="s">
        <v>64</v>
      </c>
      <c r="D260" s="12">
        <v>133</v>
      </c>
      <c r="E260" s="12"/>
      <c r="F260" s="12">
        <f>SUM(D260:E260)</f>
        <v>133</v>
      </c>
      <c r="G260" s="12"/>
      <c r="H260" s="12">
        <f>SUM(F260:G260)</f>
        <v>133</v>
      </c>
      <c r="I260" s="12"/>
      <c r="J260" s="12">
        <f>SUM(H260:I260)</f>
        <v>133</v>
      </c>
      <c r="K260" s="12"/>
      <c r="L260" s="12">
        <f>SUM(J260:K260)</f>
        <v>133</v>
      </c>
      <c r="M260" s="12"/>
      <c r="N260" s="12">
        <f>SUM(L260:M260)</f>
        <v>133</v>
      </c>
      <c r="O260" s="12"/>
      <c r="P260" s="12">
        <f>SUM(N260:O260)</f>
        <v>133</v>
      </c>
      <c r="Q260" s="12"/>
      <c r="R260" s="12">
        <f>SUM(P260:Q260)</f>
        <v>133</v>
      </c>
      <c r="S260" s="12"/>
      <c r="T260" s="12">
        <f>SUM(R260:S260)</f>
        <v>133</v>
      </c>
    </row>
    <row r="261" spans="1:20" s="80" customFormat="1" ht="27.75" customHeight="1" hidden="1" outlineLevel="1">
      <c r="A261" s="9" t="s">
        <v>298</v>
      </c>
      <c r="B261" s="1"/>
      <c r="C261" s="2" t="s">
        <v>299</v>
      </c>
      <c r="D261" s="12">
        <f aca="true" t="shared" si="180" ref="D261:T261">D262</f>
        <v>155</v>
      </c>
      <c r="E261" s="12">
        <f t="shared" si="180"/>
        <v>0</v>
      </c>
      <c r="F261" s="12">
        <f t="shared" si="180"/>
        <v>155</v>
      </c>
      <c r="G261" s="12">
        <f t="shared" si="180"/>
        <v>0</v>
      </c>
      <c r="H261" s="12">
        <f t="shared" si="180"/>
        <v>155</v>
      </c>
      <c r="I261" s="12">
        <f t="shared" si="180"/>
        <v>0</v>
      </c>
      <c r="J261" s="12">
        <f t="shared" si="180"/>
        <v>155</v>
      </c>
      <c r="K261" s="12">
        <f t="shared" si="180"/>
        <v>0</v>
      </c>
      <c r="L261" s="12">
        <f t="shared" si="180"/>
        <v>155</v>
      </c>
      <c r="M261" s="12">
        <f t="shared" si="180"/>
        <v>0</v>
      </c>
      <c r="N261" s="12">
        <f t="shared" si="180"/>
        <v>155</v>
      </c>
      <c r="O261" s="12">
        <f t="shared" si="180"/>
        <v>0</v>
      </c>
      <c r="P261" s="12">
        <f t="shared" si="180"/>
        <v>155</v>
      </c>
      <c r="Q261" s="12">
        <f t="shared" si="180"/>
        <v>0</v>
      </c>
      <c r="R261" s="12">
        <f t="shared" si="180"/>
        <v>155</v>
      </c>
      <c r="S261" s="12">
        <f t="shared" si="180"/>
        <v>0</v>
      </c>
      <c r="T261" s="12">
        <f t="shared" si="180"/>
        <v>155</v>
      </c>
    </row>
    <row r="262" spans="1:20" s="81" customFormat="1" ht="27.75" customHeight="1" hidden="1" outlineLevel="1">
      <c r="A262" s="9"/>
      <c r="B262" s="1" t="s">
        <v>137</v>
      </c>
      <c r="C262" s="2" t="s">
        <v>64</v>
      </c>
      <c r="D262" s="12">
        <v>155</v>
      </c>
      <c r="E262" s="12"/>
      <c r="F262" s="12">
        <f>SUM(D262:E262)</f>
        <v>155</v>
      </c>
      <c r="G262" s="12"/>
      <c r="H262" s="12">
        <f>SUM(F262:G262)</f>
        <v>155</v>
      </c>
      <c r="I262" s="12"/>
      <c r="J262" s="12">
        <f>SUM(H262:I262)</f>
        <v>155</v>
      </c>
      <c r="K262" s="12"/>
      <c r="L262" s="12">
        <f>SUM(J262:K262)</f>
        <v>155</v>
      </c>
      <c r="M262" s="12"/>
      <c r="N262" s="12">
        <f>SUM(L262:M262)</f>
        <v>155</v>
      </c>
      <c r="O262" s="12"/>
      <c r="P262" s="12">
        <f>SUM(N262:O262)</f>
        <v>155</v>
      </c>
      <c r="Q262" s="12"/>
      <c r="R262" s="12">
        <f>SUM(P262:Q262)</f>
        <v>155</v>
      </c>
      <c r="S262" s="12"/>
      <c r="T262" s="12">
        <f>SUM(R262:S262)</f>
        <v>155</v>
      </c>
    </row>
    <row r="263" spans="1:20" s="80" customFormat="1" ht="16.5" customHeight="1" hidden="1" outlineLevel="1">
      <c r="A263" s="9" t="s">
        <v>300</v>
      </c>
      <c r="B263" s="1"/>
      <c r="C263" s="2" t="s">
        <v>94</v>
      </c>
      <c r="D263" s="12">
        <f aca="true" t="shared" si="181" ref="D263:T263">D264</f>
        <v>2814</v>
      </c>
      <c r="E263" s="12">
        <f t="shared" si="181"/>
        <v>0</v>
      </c>
      <c r="F263" s="12">
        <f t="shared" si="181"/>
        <v>2814</v>
      </c>
      <c r="G263" s="12">
        <f t="shared" si="181"/>
        <v>0</v>
      </c>
      <c r="H263" s="12">
        <f t="shared" si="181"/>
        <v>2814</v>
      </c>
      <c r="I263" s="12">
        <f t="shared" si="181"/>
        <v>39.625</v>
      </c>
      <c r="J263" s="12">
        <f t="shared" si="181"/>
        <v>2853.625</v>
      </c>
      <c r="K263" s="12">
        <f t="shared" si="181"/>
        <v>0</v>
      </c>
      <c r="L263" s="12">
        <f t="shared" si="181"/>
        <v>2853.625</v>
      </c>
      <c r="M263" s="12">
        <f t="shared" si="181"/>
        <v>0</v>
      </c>
      <c r="N263" s="12">
        <f t="shared" si="181"/>
        <v>2853.625</v>
      </c>
      <c r="O263" s="12">
        <f t="shared" si="181"/>
        <v>0</v>
      </c>
      <c r="P263" s="12">
        <f t="shared" si="181"/>
        <v>2853.625</v>
      </c>
      <c r="Q263" s="12">
        <f t="shared" si="181"/>
        <v>0</v>
      </c>
      <c r="R263" s="12">
        <f t="shared" si="181"/>
        <v>2853.625</v>
      </c>
      <c r="S263" s="12">
        <f t="shared" si="181"/>
        <v>0</v>
      </c>
      <c r="T263" s="12">
        <f t="shared" si="181"/>
        <v>2853.625</v>
      </c>
    </row>
    <row r="264" spans="1:20" s="81" customFormat="1" ht="30" customHeight="1" hidden="1" outlineLevel="1">
      <c r="A264" s="9"/>
      <c r="B264" s="1" t="s">
        <v>135</v>
      </c>
      <c r="C264" s="2" t="s">
        <v>136</v>
      </c>
      <c r="D264" s="12">
        <v>2814</v>
      </c>
      <c r="E264" s="12"/>
      <c r="F264" s="12">
        <f>SUM(D264:E264)</f>
        <v>2814</v>
      </c>
      <c r="G264" s="12"/>
      <c r="H264" s="12">
        <f>SUM(F264:G264)</f>
        <v>2814</v>
      </c>
      <c r="I264" s="12">
        <f>2.16+37.465</f>
        <v>39.625</v>
      </c>
      <c r="J264" s="12">
        <f>SUM(H264:I264)</f>
        <v>2853.625</v>
      </c>
      <c r="K264" s="12"/>
      <c r="L264" s="12">
        <f>SUM(J264:K264)</f>
        <v>2853.625</v>
      </c>
      <c r="M264" s="12"/>
      <c r="N264" s="12">
        <f>SUM(L264:M264)</f>
        <v>2853.625</v>
      </c>
      <c r="O264" s="12"/>
      <c r="P264" s="12">
        <f>SUM(N264:O264)</f>
        <v>2853.625</v>
      </c>
      <c r="Q264" s="12"/>
      <c r="R264" s="12">
        <f>SUM(P264:Q264)</f>
        <v>2853.625</v>
      </c>
      <c r="S264" s="12"/>
      <c r="T264" s="12">
        <f>SUM(R264:S264)</f>
        <v>2853.625</v>
      </c>
    </row>
    <row r="265" spans="1:20" s="24" customFormat="1" ht="16.5" customHeight="1" hidden="1" outlineLevel="1">
      <c r="A265" s="9" t="s">
        <v>41</v>
      </c>
      <c r="B265" s="1"/>
      <c r="C265" s="2" t="s">
        <v>301</v>
      </c>
      <c r="D265" s="12">
        <f aca="true" t="shared" si="182" ref="D265:J265">D266+D269</f>
        <v>85.5</v>
      </c>
      <c r="E265" s="12">
        <f t="shared" si="182"/>
        <v>0</v>
      </c>
      <c r="F265" s="12">
        <f t="shared" si="182"/>
        <v>85.5</v>
      </c>
      <c r="G265" s="12">
        <f t="shared" si="182"/>
        <v>0</v>
      </c>
      <c r="H265" s="12">
        <f t="shared" si="182"/>
        <v>85.5</v>
      </c>
      <c r="I265" s="12">
        <f t="shared" si="182"/>
        <v>0</v>
      </c>
      <c r="J265" s="12">
        <f t="shared" si="182"/>
        <v>85.5</v>
      </c>
      <c r="K265" s="12">
        <f aca="true" t="shared" si="183" ref="K265:P265">K266+K269</f>
        <v>0</v>
      </c>
      <c r="L265" s="12">
        <f t="shared" si="183"/>
        <v>85.5</v>
      </c>
      <c r="M265" s="12">
        <f t="shared" si="183"/>
        <v>0</v>
      </c>
      <c r="N265" s="12">
        <f t="shared" si="183"/>
        <v>85.5</v>
      </c>
      <c r="O265" s="12">
        <f t="shared" si="183"/>
        <v>0</v>
      </c>
      <c r="P265" s="12">
        <f t="shared" si="183"/>
        <v>85.5</v>
      </c>
      <c r="Q265" s="12">
        <f>Q266+Q269</f>
        <v>0</v>
      </c>
      <c r="R265" s="12">
        <f>R266+R269</f>
        <v>85.5</v>
      </c>
      <c r="S265" s="12">
        <f>S266+S269</f>
        <v>0</v>
      </c>
      <c r="T265" s="12">
        <f>T266+T269</f>
        <v>85.5</v>
      </c>
    </row>
    <row r="266" spans="1:20" s="24" customFormat="1" ht="27.75" customHeight="1" hidden="1" outlineLevel="1">
      <c r="A266" s="9" t="s">
        <v>42</v>
      </c>
      <c r="B266" s="1"/>
      <c r="C266" s="2" t="s">
        <v>302</v>
      </c>
      <c r="D266" s="12">
        <f aca="true" t="shared" si="184" ref="D266:S267">D267</f>
        <v>52</v>
      </c>
      <c r="E266" s="12">
        <f t="shared" si="184"/>
        <v>0</v>
      </c>
      <c r="F266" s="12">
        <f t="shared" si="184"/>
        <v>52</v>
      </c>
      <c r="G266" s="12">
        <f t="shared" si="184"/>
        <v>0</v>
      </c>
      <c r="H266" s="12">
        <f t="shared" si="184"/>
        <v>52</v>
      </c>
      <c r="I266" s="12">
        <f t="shared" si="184"/>
        <v>0</v>
      </c>
      <c r="J266" s="12">
        <f t="shared" si="184"/>
        <v>52</v>
      </c>
      <c r="K266" s="12">
        <f t="shared" si="184"/>
        <v>0</v>
      </c>
      <c r="L266" s="12">
        <f t="shared" si="184"/>
        <v>52</v>
      </c>
      <c r="M266" s="12">
        <f t="shared" si="184"/>
        <v>0</v>
      </c>
      <c r="N266" s="12">
        <f t="shared" si="184"/>
        <v>52</v>
      </c>
      <c r="O266" s="12">
        <f t="shared" si="184"/>
        <v>0</v>
      </c>
      <c r="P266" s="12">
        <f t="shared" si="184"/>
        <v>52</v>
      </c>
      <c r="Q266" s="12">
        <f t="shared" si="184"/>
        <v>0</v>
      </c>
      <c r="R266" s="12">
        <f t="shared" si="184"/>
        <v>52</v>
      </c>
      <c r="S266" s="12">
        <f t="shared" si="184"/>
        <v>0</v>
      </c>
      <c r="T266" s="12">
        <f>T267</f>
        <v>52</v>
      </c>
    </row>
    <row r="267" spans="1:20" s="84" customFormat="1" ht="27.75" customHeight="1" hidden="1" outlineLevel="1">
      <c r="A267" s="9" t="s">
        <v>303</v>
      </c>
      <c r="B267" s="1"/>
      <c r="C267" s="2" t="s">
        <v>304</v>
      </c>
      <c r="D267" s="12">
        <f t="shared" si="184"/>
        <v>52</v>
      </c>
      <c r="E267" s="12">
        <f t="shared" si="184"/>
        <v>0</v>
      </c>
      <c r="F267" s="12">
        <f t="shared" si="184"/>
        <v>52</v>
      </c>
      <c r="G267" s="12">
        <f t="shared" si="184"/>
        <v>0</v>
      </c>
      <c r="H267" s="12">
        <f t="shared" si="184"/>
        <v>52</v>
      </c>
      <c r="I267" s="12">
        <f t="shared" si="184"/>
        <v>0</v>
      </c>
      <c r="J267" s="12">
        <f t="shared" si="184"/>
        <v>52</v>
      </c>
      <c r="K267" s="12">
        <f t="shared" si="184"/>
        <v>0</v>
      </c>
      <c r="L267" s="12">
        <f t="shared" si="184"/>
        <v>52</v>
      </c>
      <c r="M267" s="12">
        <f t="shared" si="184"/>
        <v>0</v>
      </c>
      <c r="N267" s="12">
        <f t="shared" si="184"/>
        <v>52</v>
      </c>
      <c r="O267" s="12">
        <f t="shared" si="184"/>
        <v>0</v>
      </c>
      <c r="P267" s="12">
        <f t="shared" si="184"/>
        <v>52</v>
      </c>
      <c r="Q267" s="12">
        <f t="shared" si="184"/>
        <v>0</v>
      </c>
      <c r="R267" s="12">
        <f t="shared" si="184"/>
        <v>52</v>
      </c>
      <c r="S267" s="12">
        <f>S268</f>
        <v>0</v>
      </c>
      <c r="T267" s="12">
        <f>T268</f>
        <v>52</v>
      </c>
    </row>
    <row r="268" spans="1:20" s="84" customFormat="1" ht="27.75" customHeight="1" hidden="1" outlineLevel="1">
      <c r="A268" s="9"/>
      <c r="B268" s="1" t="s">
        <v>135</v>
      </c>
      <c r="C268" s="2" t="s">
        <v>136</v>
      </c>
      <c r="D268" s="12">
        <v>52</v>
      </c>
      <c r="E268" s="12"/>
      <c r="F268" s="12">
        <f>SUM(D268:E268)</f>
        <v>52</v>
      </c>
      <c r="G268" s="12"/>
      <c r="H268" s="12">
        <f>SUM(F268:G268)</f>
        <v>52</v>
      </c>
      <c r="I268" s="12"/>
      <c r="J268" s="12">
        <f>SUM(H268:I268)</f>
        <v>52</v>
      </c>
      <c r="K268" s="12"/>
      <c r="L268" s="12">
        <f>SUM(J268:K268)</f>
        <v>52</v>
      </c>
      <c r="M268" s="12"/>
      <c r="N268" s="12">
        <f>SUM(L268:M268)</f>
        <v>52</v>
      </c>
      <c r="O268" s="12"/>
      <c r="P268" s="12">
        <f>SUM(N268:O268)</f>
        <v>52</v>
      </c>
      <c r="Q268" s="12"/>
      <c r="R268" s="12">
        <f>SUM(P268:Q268)</f>
        <v>52</v>
      </c>
      <c r="S268" s="12"/>
      <c r="T268" s="12">
        <f>SUM(R268:S268)</f>
        <v>52</v>
      </c>
    </row>
    <row r="269" spans="1:20" s="84" customFormat="1" ht="42" customHeight="1" hidden="1" outlineLevel="1">
      <c r="A269" s="9" t="s">
        <v>487</v>
      </c>
      <c r="B269" s="1"/>
      <c r="C269" s="2" t="s">
        <v>552</v>
      </c>
      <c r="D269" s="12">
        <f aca="true" t="shared" si="185" ref="D269:S270">D270</f>
        <v>33.5</v>
      </c>
      <c r="E269" s="12">
        <f t="shared" si="185"/>
        <v>0</v>
      </c>
      <c r="F269" s="12">
        <f t="shared" si="185"/>
        <v>33.5</v>
      </c>
      <c r="G269" s="12">
        <f t="shared" si="185"/>
        <v>0</v>
      </c>
      <c r="H269" s="12">
        <f t="shared" si="185"/>
        <v>33.5</v>
      </c>
      <c r="I269" s="12">
        <f t="shared" si="185"/>
        <v>0</v>
      </c>
      <c r="J269" s="12">
        <f t="shared" si="185"/>
        <v>33.5</v>
      </c>
      <c r="K269" s="12">
        <f t="shared" si="185"/>
        <v>0</v>
      </c>
      <c r="L269" s="12">
        <f t="shared" si="185"/>
        <v>33.5</v>
      </c>
      <c r="M269" s="12">
        <f t="shared" si="185"/>
        <v>0</v>
      </c>
      <c r="N269" s="12">
        <f t="shared" si="185"/>
        <v>33.5</v>
      </c>
      <c r="O269" s="12">
        <f t="shared" si="185"/>
        <v>0</v>
      </c>
      <c r="P269" s="12">
        <f t="shared" si="185"/>
        <v>33.5</v>
      </c>
      <c r="Q269" s="12">
        <f t="shared" si="185"/>
        <v>0</v>
      </c>
      <c r="R269" s="12">
        <f t="shared" si="185"/>
        <v>33.5</v>
      </c>
      <c r="S269" s="12">
        <f t="shared" si="185"/>
        <v>0</v>
      </c>
      <c r="T269" s="12">
        <f>T270</f>
        <v>33.5</v>
      </c>
    </row>
    <row r="270" spans="1:20" s="84" customFormat="1" ht="27.75" customHeight="1" hidden="1" outlineLevel="1">
      <c r="A270" s="9" t="s">
        <v>488</v>
      </c>
      <c r="B270" s="1"/>
      <c r="C270" s="2" t="s">
        <v>489</v>
      </c>
      <c r="D270" s="12">
        <f t="shared" si="185"/>
        <v>33.5</v>
      </c>
      <c r="E270" s="12">
        <f t="shared" si="185"/>
        <v>0</v>
      </c>
      <c r="F270" s="12">
        <f t="shared" si="185"/>
        <v>33.5</v>
      </c>
      <c r="G270" s="12">
        <f t="shared" si="185"/>
        <v>0</v>
      </c>
      <c r="H270" s="12">
        <f t="shared" si="185"/>
        <v>33.5</v>
      </c>
      <c r="I270" s="12">
        <f t="shared" si="185"/>
        <v>0</v>
      </c>
      <c r="J270" s="12">
        <f t="shared" si="185"/>
        <v>33.5</v>
      </c>
      <c r="K270" s="12">
        <f t="shared" si="185"/>
        <v>0</v>
      </c>
      <c r="L270" s="12">
        <f t="shared" si="185"/>
        <v>33.5</v>
      </c>
      <c r="M270" s="12">
        <f t="shared" si="185"/>
        <v>0</v>
      </c>
      <c r="N270" s="12">
        <f t="shared" si="185"/>
        <v>33.5</v>
      </c>
      <c r="O270" s="12">
        <f t="shared" si="185"/>
        <v>0</v>
      </c>
      <c r="P270" s="12">
        <f t="shared" si="185"/>
        <v>33.5</v>
      </c>
      <c r="Q270" s="12">
        <f t="shared" si="185"/>
        <v>0</v>
      </c>
      <c r="R270" s="12">
        <f t="shared" si="185"/>
        <v>33.5</v>
      </c>
      <c r="S270" s="12">
        <f>S271</f>
        <v>0</v>
      </c>
      <c r="T270" s="12">
        <f>T271</f>
        <v>33.5</v>
      </c>
    </row>
    <row r="271" spans="1:20" s="84" customFormat="1" ht="27.75" customHeight="1" hidden="1" outlineLevel="1">
      <c r="A271" s="9"/>
      <c r="B271" s="1" t="s">
        <v>135</v>
      </c>
      <c r="C271" s="2" t="s">
        <v>136</v>
      </c>
      <c r="D271" s="12">
        <f aca="true" t="shared" si="186" ref="D271:J271">SUM(D272:D273)</f>
        <v>33.5</v>
      </c>
      <c r="E271" s="12">
        <f t="shared" si="186"/>
        <v>0</v>
      </c>
      <c r="F271" s="12">
        <f t="shared" si="186"/>
        <v>33.5</v>
      </c>
      <c r="G271" s="12">
        <f t="shared" si="186"/>
        <v>0</v>
      </c>
      <c r="H271" s="12">
        <f t="shared" si="186"/>
        <v>33.5</v>
      </c>
      <c r="I271" s="12">
        <f t="shared" si="186"/>
        <v>0</v>
      </c>
      <c r="J271" s="12">
        <f t="shared" si="186"/>
        <v>33.5</v>
      </c>
      <c r="K271" s="12">
        <f aca="true" t="shared" si="187" ref="K271:P271">SUM(K272:K273)</f>
        <v>0</v>
      </c>
      <c r="L271" s="12">
        <f t="shared" si="187"/>
        <v>33.5</v>
      </c>
      <c r="M271" s="12">
        <f t="shared" si="187"/>
        <v>0</v>
      </c>
      <c r="N271" s="12">
        <f t="shared" si="187"/>
        <v>33.5</v>
      </c>
      <c r="O271" s="12">
        <f t="shared" si="187"/>
        <v>0</v>
      </c>
      <c r="P271" s="12">
        <f t="shared" si="187"/>
        <v>33.5</v>
      </c>
      <c r="Q271" s="12">
        <f>SUM(Q272:Q273)</f>
        <v>0</v>
      </c>
      <c r="R271" s="12">
        <f>SUM(R272:R273)</f>
        <v>33.5</v>
      </c>
      <c r="S271" s="12">
        <f>SUM(S272:S273)</f>
        <v>0</v>
      </c>
      <c r="T271" s="12">
        <f>SUM(T272:T273)</f>
        <v>33.5</v>
      </c>
    </row>
    <row r="272" spans="1:20" s="84" customFormat="1" ht="15" customHeight="1" hidden="1" outlineLevel="1">
      <c r="A272" s="9"/>
      <c r="B272" s="1"/>
      <c r="C272" s="2" t="s">
        <v>165</v>
      </c>
      <c r="D272" s="12">
        <v>33.5</v>
      </c>
      <c r="E272" s="12"/>
      <c r="F272" s="12">
        <f>SUM(D272:E272)</f>
        <v>33.5</v>
      </c>
      <c r="G272" s="12"/>
      <c r="H272" s="12">
        <f>SUM(F272:G272)</f>
        <v>33.5</v>
      </c>
      <c r="I272" s="12"/>
      <c r="J272" s="12">
        <f>SUM(H272:I272)</f>
        <v>33.5</v>
      </c>
      <c r="K272" s="12"/>
      <c r="L272" s="12">
        <f>SUM(J272:K272)</f>
        <v>33.5</v>
      </c>
      <c r="M272" s="12"/>
      <c r="N272" s="12">
        <f>SUM(L272:M272)</f>
        <v>33.5</v>
      </c>
      <c r="O272" s="12"/>
      <c r="P272" s="12">
        <f>SUM(N272:O272)</f>
        <v>33.5</v>
      </c>
      <c r="Q272" s="12"/>
      <c r="R272" s="12">
        <f>SUM(P272:Q272)</f>
        <v>33.5</v>
      </c>
      <c r="S272" s="12"/>
      <c r="T272" s="12">
        <f>SUM(R272:S272)</f>
        <v>33.5</v>
      </c>
    </row>
    <row r="273" spans="1:20" s="84" customFormat="1" ht="15" customHeight="1" hidden="1" outlineLevel="1">
      <c r="A273" s="9"/>
      <c r="B273" s="1"/>
      <c r="C273" s="2" t="s">
        <v>164</v>
      </c>
      <c r="D273" s="12"/>
      <c r="E273" s="12"/>
      <c r="F273" s="12">
        <f>SUM(D273:E273)</f>
        <v>0</v>
      </c>
      <c r="G273" s="12"/>
      <c r="H273" s="12">
        <f>SUM(F273:G273)</f>
        <v>0</v>
      </c>
      <c r="I273" s="12"/>
      <c r="J273" s="12">
        <f>SUM(H273:I273)</f>
        <v>0</v>
      </c>
      <c r="K273" s="12"/>
      <c r="L273" s="12">
        <f>SUM(J273:K273)</f>
        <v>0</v>
      </c>
      <c r="M273" s="12"/>
      <c r="N273" s="12">
        <f>SUM(L273:M273)</f>
        <v>0</v>
      </c>
      <c r="O273" s="12"/>
      <c r="P273" s="12">
        <f>SUM(N273:O273)</f>
        <v>0</v>
      </c>
      <c r="Q273" s="12"/>
      <c r="R273" s="12">
        <f>SUM(P273:Q273)</f>
        <v>0</v>
      </c>
      <c r="S273" s="12"/>
      <c r="T273" s="12">
        <f>SUM(R273:S273)</f>
        <v>0</v>
      </c>
    </row>
    <row r="274" spans="1:20" s="64" customFormat="1" ht="40.5" customHeight="1" hidden="1" outlineLevel="1">
      <c r="A274" s="9" t="s">
        <v>454</v>
      </c>
      <c r="B274" s="1"/>
      <c r="C274" s="2" t="s">
        <v>305</v>
      </c>
      <c r="D274" s="12">
        <f>D275</f>
        <v>65</v>
      </c>
      <c r="E274" s="12">
        <f aca="true" t="shared" si="188" ref="E274:T276">E275</f>
        <v>0</v>
      </c>
      <c r="F274" s="12">
        <f t="shared" si="188"/>
        <v>65</v>
      </c>
      <c r="G274" s="12">
        <f t="shared" si="188"/>
        <v>0</v>
      </c>
      <c r="H274" s="12">
        <f t="shared" si="188"/>
        <v>65</v>
      </c>
      <c r="I274" s="12">
        <f t="shared" si="188"/>
        <v>0</v>
      </c>
      <c r="J274" s="12">
        <f t="shared" si="188"/>
        <v>65</v>
      </c>
      <c r="K274" s="12">
        <f t="shared" si="188"/>
        <v>0</v>
      </c>
      <c r="L274" s="12">
        <f t="shared" si="188"/>
        <v>65</v>
      </c>
      <c r="M274" s="12">
        <f t="shared" si="188"/>
        <v>0</v>
      </c>
      <c r="N274" s="12">
        <f t="shared" si="188"/>
        <v>65</v>
      </c>
      <c r="O274" s="12">
        <f t="shared" si="188"/>
        <v>0</v>
      </c>
      <c r="P274" s="12">
        <f t="shared" si="188"/>
        <v>65</v>
      </c>
      <c r="Q274" s="12">
        <f t="shared" si="188"/>
        <v>-65</v>
      </c>
      <c r="R274" s="12">
        <f t="shared" si="188"/>
        <v>0</v>
      </c>
      <c r="S274" s="12">
        <f t="shared" si="188"/>
        <v>0</v>
      </c>
      <c r="T274" s="12">
        <f t="shared" si="188"/>
        <v>0</v>
      </c>
    </row>
    <row r="275" spans="1:20" s="64" customFormat="1" ht="27.75" customHeight="1" hidden="1" outlineLevel="1">
      <c r="A275" s="9" t="s">
        <v>455</v>
      </c>
      <c r="B275" s="1"/>
      <c r="C275" s="2" t="s">
        <v>10</v>
      </c>
      <c r="D275" s="12">
        <f>D276</f>
        <v>65</v>
      </c>
      <c r="E275" s="12">
        <f t="shared" si="188"/>
        <v>0</v>
      </c>
      <c r="F275" s="12">
        <f t="shared" si="188"/>
        <v>65</v>
      </c>
      <c r="G275" s="12">
        <f t="shared" si="188"/>
        <v>0</v>
      </c>
      <c r="H275" s="12">
        <f t="shared" si="188"/>
        <v>65</v>
      </c>
      <c r="I275" s="12">
        <f t="shared" si="188"/>
        <v>0</v>
      </c>
      <c r="J275" s="12">
        <f t="shared" si="188"/>
        <v>65</v>
      </c>
      <c r="K275" s="12">
        <f t="shared" si="188"/>
        <v>0</v>
      </c>
      <c r="L275" s="12">
        <f t="shared" si="188"/>
        <v>65</v>
      </c>
      <c r="M275" s="12">
        <f t="shared" si="188"/>
        <v>0</v>
      </c>
      <c r="N275" s="12">
        <f t="shared" si="188"/>
        <v>65</v>
      </c>
      <c r="O275" s="12">
        <f t="shared" si="188"/>
        <v>0</v>
      </c>
      <c r="P275" s="12">
        <f t="shared" si="188"/>
        <v>65</v>
      </c>
      <c r="Q275" s="12">
        <f t="shared" si="188"/>
        <v>-65</v>
      </c>
      <c r="R275" s="12">
        <f t="shared" si="188"/>
        <v>0</v>
      </c>
      <c r="S275" s="12">
        <f t="shared" si="188"/>
        <v>0</v>
      </c>
      <c r="T275" s="12">
        <f t="shared" si="188"/>
        <v>0</v>
      </c>
    </row>
    <row r="276" spans="1:20" s="65" customFormat="1" ht="40.5" customHeight="1" hidden="1" outlineLevel="1">
      <c r="A276" s="9" t="s">
        <v>456</v>
      </c>
      <c r="B276" s="1"/>
      <c r="C276" s="2" t="s">
        <v>306</v>
      </c>
      <c r="D276" s="12">
        <f>D277</f>
        <v>65</v>
      </c>
      <c r="E276" s="12">
        <f t="shared" si="188"/>
        <v>0</v>
      </c>
      <c r="F276" s="12">
        <f t="shared" si="188"/>
        <v>65</v>
      </c>
      <c r="G276" s="12">
        <f t="shared" si="188"/>
        <v>0</v>
      </c>
      <c r="H276" s="12">
        <f t="shared" si="188"/>
        <v>65</v>
      </c>
      <c r="I276" s="12">
        <f t="shared" si="188"/>
        <v>0</v>
      </c>
      <c r="J276" s="12">
        <f t="shared" si="188"/>
        <v>65</v>
      </c>
      <c r="K276" s="12">
        <f t="shared" si="188"/>
        <v>0</v>
      </c>
      <c r="L276" s="12">
        <f t="shared" si="188"/>
        <v>65</v>
      </c>
      <c r="M276" s="12">
        <f t="shared" si="188"/>
        <v>0</v>
      </c>
      <c r="N276" s="12">
        <f t="shared" si="188"/>
        <v>65</v>
      </c>
      <c r="O276" s="12">
        <f t="shared" si="188"/>
        <v>0</v>
      </c>
      <c r="P276" s="12">
        <f t="shared" si="188"/>
        <v>65</v>
      </c>
      <c r="Q276" s="12">
        <f t="shared" si="188"/>
        <v>-65</v>
      </c>
      <c r="R276" s="12">
        <f t="shared" si="188"/>
        <v>0</v>
      </c>
      <c r="S276" s="12">
        <f t="shared" si="188"/>
        <v>0</v>
      </c>
      <c r="T276" s="12">
        <f t="shared" si="188"/>
        <v>0</v>
      </c>
    </row>
    <row r="277" spans="1:20" s="23" customFormat="1" ht="27.75" customHeight="1" hidden="1" outlineLevel="1">
      <c r="A277" s="9"/>
      <c r="B277" s="1" t="s">
        <v>135</v>
      </c>
      <c r="C277" s="2" t="s">
        <v>136</v>
      </c>
      <c r="D277" s="12">
        <v>65</v>
      </c>
      <c r="E277" s="12"/>
      <c r="F277" s="12">
        <f>SUM(D277:E277)</f>
        <v>65</v>
      </c>
      <c r="G277" s="12"/>
      <c r="H277" s="12">
        <f>SUM(F277:G277)</f>
        <v>65</v>
      </c>
      <c r="I277" s="12"/>
      <c r="J277" s="12">
        <f>SUM(H277:I277)</f>
        <v>65</v>
      </c>
      <c r="K277" s="12"/>
      <c r="L277" s="12">
        <f>SUM(J277:K277)</f>
        <v>65</v>
      </c>
      <c r="M277" s="12"/>
      <c r="N277" s="12">
        <f>SUM(L277:M277)</f>
        <v>65</v>
      </c>
      <c r="O277" s="12"/>
      <c r="P277" s="12">
        <f>SUM(N277:O277)</f>
        <v>65</v>
      </c>
      <c r="Q277" s="12">
        <v>-65</v>
      </c>
      <c r="R277" s="12">
        <f>SUM(P277:Q277)</f>
        <v>0</v>
      </c>
      <c r="S277" s="12"/>
      <c r="T277" s="12">
        <f>SUM(R277:S277)</f>
        <v>0</v>
      </c>
    </row>
    <row r="278" spans="1:20" s="67" customFormat="1" ht="27.75" customHeight="1" hidden="1" outlineLevel="1">
      <c r="A278" s="49" t="s">
        <v>149</v>
      </c>
      <c r="B278" s="35"/>
      <c r="C278" s="47" t="s">
        <v>553</v>
      </c>
      <c r="D278" s="11">
        <f>D279</f>
        <v>990</v>
      </c>
      <c r="E278" s="11">
        <f aca="true" t="shared" si="189" ref="E278:T281">E279</f>
        <v>0</v>
      </c>
      <c r="F278" s="11">
        <f t="shared" si="189"/>
        <v>990</v>
      </c>
      <c r="G278" s="11">
        <f t="shared" si="189"/>
        <v>0</v>
      </c>
      <c r="H278" s="11">
        <f t="shared" si="189"/>
        <v>990</v>
      </c>
      <c r="I278" s="11">
        <f t="shared" si="189"/>
        <v>0</v>
      </c>
      <c r="J278" s="11">
        <f>J279+J283</f>
        <v>990</v>
      </c>
      <c r="K278" s="11">
        <f>K279+K283</f>
        <v>20</v>
      </c>
      <c r="L278" s="11">
        <f aca="true" t="shared" si="190" ref="L278:R278">L279+L283+L290</f>
        <v>1010</v>
      </c>
      <c r="M278" s="11">
        <f t="shared" si="190"/>
        <v>136.644</v>
      </c>
      <c r="N278" s="11">
        <f t="shared" si="190"/>
        <v>1146.644</v>
      </c>
      <c r="O278" s="11">
        <f t="shared" si="190"/>
        <v>0</v>
      </c>
      <c r="P278" s="11">
        <f t="shared" si="190"/>
        <v>1146.644</v>
      </c>
      <c r="Q278" s="11">
        <f t="shared" si="190"/>
        <v>0</v>
      </c>
      <c r="R278" s="11">
        <f t="shared" si="190"/>
        <v>1146.644</v>
      </c>
      <c r="S278" s="11">
        <f>S279+S283+S290</f>
        <v>0</v>
      </c>
      <c r="T278" s="11">
        <f>T279+T283+T290</f>
        <v>1146.644</v>
      </c>
    </row>
    <row r="279" spans="1:20" s="29" customFormat="1" ht="27.75" customHeight="1" hidden="1" outlineLevel="1">
      <c r="A279" s="37" t="s">
        <v>150</v>
      </c>
      <c r="B279" s="8"/>
      <c r="C279" s="10" t="s">
        <v>554</v>
      </c>
      <c r="D279" s="12">
        <f>D280</f>
        <v>990</v>
      </c>
      <c r="E279" s="12">
        <f t="shared" si="189"/>
        <v>0</v>
      </c>
      <c r="F279" s="12">
        <f t="shared" si="189"/>
        <v>990</v>
      </c>
      <c r="G279" s="12">
        <f t="shared" si="189"/>
        <v>0</v>
      </c>
      <c r="H279" s="12">
        <f t="shared" si="189"/>
        <v>990</v>
      </c>
      <c r="I279" s="12">
        <f t="shared" si="189"/>
        <v>0</v>
      </c>
      <c r="J279" s="12">
        <f t="shared" si="189"/>
        <v>990</v>
      </c>
      <c r="K279" s="12">
        <f t="shared" si="189"/>
        <v>0</v>
      </c>
      <c r="L279" s="12">
        <f t="shared" si="189"/>
        <v>990</v>
      </c>
      <c r="M279" s="12">
        <f t="shared" si="189"/>
        <v>0</v>
      </c>
      <c r="N279" s="12">
        <f t="shared" si="189"/>
        <v>990</v>
      </c>
      <c r="O279" s="12">
        <f t="shared" si="189"/>
        <v>0</v>
      </c>
      <c r="P279" s="12">
        <f t="shared" si="189"/>
        <v>990</v>
      </c>
      <c r="Q279" s="12">
        <f t="shared" si="189"/>
        <v>0</v>
      </c>
      <c r="R279" s="12">
        <f t="shared" si="189"/>
        <v>990</v>
      </c>
      <c r="S279" s="12">
        <f t="shared" si="189"/>
        <v>0</v>
      </c>
      <c r="T279" s="12">
        <f t="shared" si="189"/>
        <v>990</v>
      </c>
    </row>
    <row r="280" spans="1:20" s="29" customFormat="1" ht="27.75" customHeight="1" hidden="1" outlineLevel="1">
      <c r="A280" s="37" t="s">
        <v>151</v>
      </c>
      <c r="B280" s="8"/>
      <c r="C280" s="10" t="s">
        <v>428</v>
      </c>
      <c r="D280" s="12">
        <f>D281</f>
        <v>990</v>
      </c>
      <c r="E280" s="12">
        <f t="shared" si="189"/>
        <v>0</v>
      </c>
      <c r="F280" s="12">
        <f t="shared" si="189"/>
        <v>990</v>
      </c>
      <c r="G280" s="12">
        <f t="shared" si="189"/>
        <v>0</v>
      </c>
      <c r="H280" s="12">
        <f t="shared" si="189"/>
        <v>990</v>
      </c>
      <c r="I280" s="12">
        <f t="shared" si="189"/>
        <v>0</v>
      </c>
      <c r="J280" s="12">
        <f t="shared" si="189"/>
        <v>990</v>
      </c>
      <c r="K280" s="12">
        <f t="shared" si="189"/>
        <v>0</v>
      </c>
      <c r="L280" s="12">
        <f t="shared" si="189"/>
        <v>990</v>
      </c>
      <c r="M280" s="12">
        <f t="shared" si="189"/>
        <v>0</v>
      </c>
      <c r="N280" s="12">
        <f t="shared" si="189"/>
        <v>990</v>
      </c>
      <c r="O280" s="12">
        <f t="shared" si="189"/>
        <v>0</v>
      </c>
      <c r="P280" s="12">
        <f t="shared" si="189"/>
        <v>990</v>
      </c>
      <c r="Q280" s="12">
        <f t="shared" si="189"/>
        <v>0</v>
      </c>
      <c r="R280" s="12">
        <f t="shared" si="189"/>
        <v>990</v>
      </c>
      <c r="S280" s="12">
        <f t="shared" si="189"/>
        <v>0</v>
      </c>
      <c r="T280" s="12">
        <f t="shared" si="189"/>
        <v>990</v>
      </c>
    </row>
    <row r="281" spans="1:20" s="30" customFormat="1" ht="15" customHeight="1" hidden="1" outlineLevel="1">
      <c r="A281" s="37" t="s">
        <v>307</v>
      </c>
      <c r="B281" s="8"/>
      <c r="C281" s="10" t="s">
        <v>429</v>
      </c>
      <c r="D281" s="12">
        <f>D282</f>
        <v>990</v>
      </c>
      <c r="E281" s="12">
        <f t="shared" si="189"/>
        <v>0</v>
      </c>
      <c r="F281" s="12">
        <f t="shared" si="189"/>
        <v>990</v>
      </c>
      <c r="G281" s="12">
        <f t="shared" si="189"/>
        <v>0</v>
      </c>
      <c r="H281" s="12">
        <f t="shared" si="189"/>
        <v>990</v>
      </c>
      <c r="I281" s="12">
        <f t="shared" si="189"/>
        <v>0</v>
      </c>
      <c r="J281" s="12">
        <f t="shared" si="189"/>
        <v>990</v>
      </c>
      <c r="K281" s="12">
        <f t="shared" si="189"/>
        <v>0</v>
      </c>
      <c r="L281" s="12">
        <f t="shared" si="189"/>
        <v>990</v>
      </c>
      <c r="M281" s="12">
        <f t="shared" si="189"/>
        <v>0</v>
      </c>
      <c r="N281" s="12">
        <f t="shared" si="189"/>
        <v>990</v>
      </c>
      <c r="O281" s="12">
        <f t="shared" si="189"/>
        <v>0</v>
      </c>
      <c r="P281" s="12">
        <f t="shared" si="189"/>
        <v>990</v>
      </c>
      <c r="Q281" s="12">
        <f t="shared" si="189"/>
        <v>0</v>
      </c>
      <c r="R281" s="12">
        <f t="shared" si="189"/>
        <v>990</v>
      </c>
      <c r="S281" s="12">
        <f t="shared" si="189"/>
        <v>0</v>
      </c>
      <c r="T281" s="12">
        <f t="shared" si="189"/>
        <v>990</v>
      </c>
    </row>
    <row r="282" spans="1:20" s="30" customFormat="1" ht="15" customHeight="1" hidden="1" outlineLevel="1">
      <c r="A282" s="37"/>
      <c r="B282" s="1" t="s">
        <v>143</v>
      </c>
      <c r="C282" s="2" t="s">
        <v>144</v>
      </c>
      <c r="D282" s="12">
        <v>990</v>
      </c>
      <c r="E282" s="12"/>
      <c r="F282" s="12">
        <f>SUM(D282:E282)</f>
        <v>990</v>
      </c>
      <c r="G282" s="12"/>
      <c r="H282" s="12">
        <f>SUM(F282:G282)</f>
        <v>990</v>
      </c>
      <c r="I282" s="12"/>
      <c r="J282" s="12">
        <f>SUM(H282:I282)</f>
        <v>990</v>
      </c>
      <c r="K282" s="12"/>
      <c r="L282" s="12">
        <f>SUM(J282:K282)</f>
        <v>990</v>
      </c>
      <c r="M282" s="12"/>
      <c r="N282" s="12">
        <f>SUM(L282:M282)</f>
        <v>990</v>
      </c>
      <c r="O282" s="12"/>
      <c r="P282" s="12">
        <f>SUM(N282:O282)</f>
        <v>990</v>
      </c>
      <c r="Q282" s="12"/>
      <c r="R282" s="12">
        <f>SUM(P282:Q282)</f>
        <v>990</v>
      </c>
      <c r="S282" s="12"/>
      <c r="T282" s="12">
        <f>SUM(R282:S282)</f>
        <v>990</v>
      </c>
    </row>
    <row r="283" spans="1:20" s="18" customFormat="1" ht="27.75" customHeight="1" hidden="1" outlineLevel="1">
      <c r="A283" s="37" t="s">
        <v>717</v>
      </c>
      <c r="B283" s="1"/>
      <c r="C283" s="2" t="s">
        <v>720</v>
      </c>
      <c r="D283" s="12"/>
      <c r="E283" s="12"/>
      <c r="F283" s="12"/>
      <c r="G283" s="12"/>
      <c r="H283" s="12"/>
      <c r="I283" s="12"/>
      <c r="J283" s="12">
        <f aca="true" t="shared" si="191" ref="J283:T285">J284</f>
        <v>0</v>
      </c>
      <c r="K283" s="12">
        <f t="shared" si="191"/>
        <v>20</v>
      </c>
      <c r="L283" s="12">
        <f t="shared" si="191"/>
        <v>20</v>
      </c>
      <c r="M283" s="12">
        <f t="shared" si="191"/>
        <v>0</v>
      </c>
      <c r="N283" s="12">
        <f t="shared" si="191"/>
        <v>20</v>
      </c>
      <c r="O283" s="12">
        <f t="shared" si="191"/>
        <v>0</v>
      </c>
      <c r="P283" s="12">
        <f t="shared" si="191"/>
        <v>20</v>
      </c>
      <c r="Q283" s="12">
        <f t="shared" si="191"/>
        <v>0</v>
      </c>
      <c r="R283" s="12">
        <f t="shared" si="191"/>
        <v>20</v>
      </c>
      <c r="S283" s="12">
        <f t="shared" si="191"/>
        <v>0</v>
      </c>
      <c r="T283" s="12">
        <f t="shared" si="191"/>
        <v>20</v>
      </c>
    </row>
    <row r="284" spans="1:20" s="18" customFormat="1" ht="15" customHeight="1" hidden="1" outlineLevel="1">
      <c r="A284" s="37" t="s">
        <v>718</v>
      </c>
      <c r="B284" s="1"/>
      <c r="C284" s="2" t="s">
        <v>721</v>
      </c>
      <c r="D284" s="12"/>
      <c r="E284" s="12"/>
      <c r="F284" s="12"/>
      <c r="G284" s="12"/>
      <c r="H284" s="12"/>
      <c r="I284" s="12"/>
      <c r="J284" s="12">
        <f t="shared" si="191"/>
        <v>0</v>
      </c>
      <c r="K284" s="12">
        <f t="shared" si="191"/>
        <v>20</v>
      </c>
      <c r="L284" s="12">
        <f t="shared" si="191"/>
        <v>20</v>
      </c>
      <c r="M284" s="12">
        <f t="shared" si="191"/>
        <v>0</v>
      </c>
      <c r="N284" s="12">
        <f t="shared" si="191"/>
        <v>20</v>
      </c>
      <c r="O284" s="12">
        <f t="shared" si="191"/>
        <v>0</v>
      </c>
      <c r="P284" s="12">
        <f t="shared" si="191"/>
        <v>20</v>
      </c>
      <c r="Q284" s="12">
        <f t="shared" si="191"/>
        <v>0</v>
      </c>
      <c r="R284" s="12">
        <f t="shared" si="191"/>
        <v>20</v>
      </c>
      <c r="S284" s="12">
        <f t="shared" si="191"/>
        <v>0</v>
      </c>
      <c r="T284" s="12">
        <f t="shared" si="191"/>
        <v>20</v>
      </c>
    </row>
    <row r="285" spans="1:20" s="18" customFormat="1" ht="15" customHeight="1" hidden="1" outlineLevel="1">
      <c r="A285" s="37" t="s">
        <v>719</v>
      </c>
      <c r="B285" s="1"/>
      <c r="C285" s="2" t="s">
        <v>722</v>
      </c>
      <c r="D285" s="12"/>
      <c r="E285" s="12"/>
      <c r="F285" s="12"/>
      <c r="G285" s="12"/>
      <c r="H285" s="12"/>
      <c r="I285" s="12"/>
      <c r="J285" s="12">
        <f t="shared" si="191"/>
        <v>0</v>
      </c>
      <c r="K285" s="12">
        <f t="shared" si="191"/>
        <v>20</v>
      </c>
      <c r="L285" s="12">
        <f t="shared" si="191"/>
        <v>20</v>
      </c>
      <c r="M285" s="12">
        <f t="shared" si="191"/>
        <v>0</v>
      </c>
      <c r="N285" s="12">
        <f t="shared" si="191"/>
        <v>20</v>
      </c>
      <c r="O285" s="12">
        <f t="shared" si="191"/>
        <v>0</v>
      </c>
      <c r="P285" s="12">
        <f t="shared" si="191"/>
        <v>20</v>
      </c>
      <c r="Q285" s="12">
        <f t="shared" si="191"/>
        <v>0</v>
      </c>
      <c r="R285" s="12">
        <f t="shared" si="191"/>
        <v>20</v>
      </c>
      <c r="S285" s="12">
        <f t="shared" si="191"/>
        <v>0</v>
      </c>
      <c r="T285" s="12">
        <f t="shared" si="191"/>
        <v>20</v>
      </c>
    </row>
    <row r="286" spans="1:20" s="18" customFormat="1" ht="27.75" customHeight="1" hidden="1" outlineLevel="1">
      <c r="A286" s="37"/>
      <c r="B286" s="1" t="s">
        <v>137</v>
      </c>
      <c r="C286" s="2" t="s">
        <v>64</v>
      </c>
      <c r="D286" s="12"/>
      <c r="E286" s="12"/>
      <c r="F286" s="12"/>
      <c r="G286" s="12"/>
      <c r="H286" s="12"/>
      <c r="I286" s="12"/>
      <c r="J286" s="12">
        <v>0</v>
      </c>
      <c r="K286" s="12">
        <v>20</v>
      </c>
      <c r="L286" s="12">
        <f>SUM(J286:K286)</f>
        <v>20</v>
      </c>
      <c r="M286" s="12"/>
      <c r="N286" s="12">
        <f>SUM(L286:M286)</f>
        <v>20</v>
      </c>
      <c r="O286" s="12"/>
      <c r="P286" s="12">
        <f>SUM(N286:O286)</f>
        <v>20</v>
      </c>
      <c r="Q286" s="12"/>
      <c r="R286" s="12">
        <f>SUM(P286:Q286)</f>
        <v>20</v>
      </c>
      <c r="S286" s="12"/>
      <c r="T286" s="12">
        <f>SUM(R286:S286)</f>
        <v>20</v>
      </c>
    </row>
    <row r="287" spans="1:20" s="18" customFormat="1" ht="27.75" customHeight="1" hidden="1" outlineLevel="1">
      <c r="A287" s="9" t="s">
        <v>731</v>
      </c>
      <c r="B287" s="1"/>
      <c r="C287" s="2" t="s">
        <v>732</v>
      </c>
      <c r="D287" s="12"/>
      <c r="E287" s="12"/>
      <c r="F287" s="12"/>
      <c r="G287" s="12"/>
      <c r="H287" s="12"/>
      <c r="I287" s="12"/>
      <c r="J287" s="12"/>
      <c r="K287" s="12"/>
      <c r="L287" s="12">
        <f>L288</f>
        <v>0</v>
      </c>
      <c r="M287" s="12">
        <f aca="true" t="shared" si="192" ref="M287:T289">M288</f>
        <v>136.644</v>
      </c>
      <c r="N287" s="12">
        <f t="shared" si="192"/>
        <v>136.644</v>
      </c>
      <c r="O287" s="12">
        <f t="shared" si="192"/>
        <v>0</v>
      </c>
      <c r="P287" s="12">
        <f t="shared" si="192"/>
        <v>136.644</v>
      </c>
      <c r="Q287" s="12">
        <f t="shared" si="192"/>
        <v>0</v>
      </c>
      <c r="R287" s="12">
        <f t="shared" si="192"/>
        <v>136.644</v>
      </c>
      <c r="S287" s="12">
        <f t="shared" si="192"/>
        <v>0</v>
      </c>
      <c r="T287" s="12">
        <f t="shared" si="192"/>
        <v>136.644</v>
      </c>
    </row>
    <row r="288" spans="1:20" s="18" customFormat="1" ht="27.75" customHeight="1" hidden="1" outlineLevel="1">
      <c r="A288" s="9" t="s">
        <v>733</v>
      </c>
      <c r="B288" s="1"/>
      <c r="C288" s="2" t="s">
        <v>734</v>
      </c>
      <c r="D288" s="12"/>
      <c r="E288" s="12"/>
      <c r="F288" s="12"/>
      <c r="G288" s="12"/>
      <c r="H288" s="12"/>
      <c r="I288" s="12"/>
      <c r="J288" s="12"/>
      <c r="K288" s="12"/>
      <c r="L288" s="12">
        <f>L289</f>
        <v>0</v>
      </c>
      <c r="M288" s="12">
        <f t="shared" si="192"/>
        <v>136.644</v>
      </c>
      <c r="N288" s="12">
        <f t="shared" si="192"/>
        <v>136.644</v>
      </c>
      <c r="O288" s="12">
        <f t="shared" si="192"/>
        <v>0</v>
      </c>
      <c r="P288" s="12">
        <f t="shared" si="192"/>
        <v>136.644</v>
      </c>
      <c r="Q288" s="12">
        <f t="shared" si="192"/>
        <v>0</v>
      </c>
      <c r="R288" s="12">
        <f t="shared" si="192"/>
        <v>136.644</v>
      </c>
      <c r="S288" s="12">
        <f t="shared" si="192"/>
        <v>0</v>
      </c>
      <c r="T288" s="12">
        <f t="shared" si="192"/>
        <v>136.644</v>
      </c>
    </row>
    <row r="289" spans="1:20" s="18" customFormat="1" ht="27.75" customHeight="1" hidden="1" outlineLevel="1">
      <c r="A289" s="9" t="s">
        <v>735</v>
      </c>
      <c r="B289" s="1"/>
      <c r="C289" s="2" t="s">
        <v>736</v>
      </c>
      <c r="D289" s="12"/>
      <c r="E289" s="12"/>
      <c r="F289" s="12"/>
      <c r="G289" s="12"/>
      <c r="H289" s="12"/>
      <c r="I289" s="12"/>
      <c r="J289" s="12"/>
      <c r="K289" s="12"/>
      <c r="L289" s="12">
        <f>L290</f>
        <v>0</v>
      </c>
      <c r="M289" s="12">
        <f t="shared" si="192"/>
        <v>136.644</v>
      </c>
      <c r="N289" s="12">
        <f t="shared" si="192"/>
        <v>136.644</v>
      </c>
      <c r="O289" s="12">
        <f t="shared" si="192"/>
        <v>0</v>
      </c>
      <c r="P289" s="12">
        <f t="shared" si="192"/>
        <v>136.644</v>
      </c>
      <c r="Q289" s="12">
        <f t="shared" si="192"/>
        <v>0</v>
      </c>
      <c r="R289" s="12">
        <f t="shared" si="192"/>
        <v>136.644</v>
      </c>
      <c r="S289" s="12">
        <f t="shared" si="192"/>
        <v>0</v>
      </c>
      <c r="T289" s="12">
        <f t="shared" si="192"/>
        <v>136.644</v>
      </c>
    </row>
    <row r="290" spans="1:20" s="18" customFormat="1" ht="27.75" customHeight="1" hidden="1" outlineLevel="1">
      <c r="A290" s="9"/>
      <c r="B290" s="1" t="s">
        <v>137</v>
      </c>
      <c r="C290" s="2" t="s">
        <v>64</v>
      </c>
      <c r="D290" s="12"/>
      <c r="E290" s="12"/>
      <c r="F290" s="12"/>
      <c r="G290" s="12"/>
      <c r="H290" s="12"/>
      <c r="I290" s="12"/>
      <c r="J290" s="12"/>
      <c r="K290" s="12"/>
      <c r="L290" s="12">
        <v>0</v>
      </c>
      <c r="M290" s="12">
        <v>136.644</v>
      </c>
      <c r="N290" s="12">
        <f>SUM(L290:M290)</f>
        <v>136.644</v>
      </c>
      <c r="O290" s="12"/>
      <c r="P290" s="12">
        <f>SUM(N290:O290)</f>
        <v>136.644</v>
      </c>
      <c r="Q290" s="12"/>
      <c r="R290" s="12">
        <f>SUM(P290:Q290)</f>
        <v>136.644</v>
      </c>
      <c r="S290" s="12"/>
      <c r="T290" s="12">
        <f>SUM(R290:S290)</f>
        <v>136.644</v>
      </c>
    </row>
    <row r="291" spans="1:20" s="28" customFormat="1" ht="27.75" customHeight="1" hidden="1" outlineLevel="1">
      <c r="A291" s="49" t="s">
        <v>168</v>
      </c>
      <c r="B291" s="3"/>
      <c r="C291" s="4" t="s">
        <v>555</v>
      </c>
      <c r="D291" s="11">
        <f aca="true" t="shared" si="193" ref="D291:J291">D292+D307</f>
        <v>49171.922999999995</v>
      </c>
      <c r="E291" s="11">
        <f t="shared" si="193"/>
        <v>0</v>
      </c>
      <c r="F291" s="11">
        <f t="shared" si="193"/>
        <v>49171.922999999995</v>
      </c>
      <c r="G291" s="11">
        <f t="shared" si="193"/>
        <v>0</v>
      </c>
      <c r="H291" s="11">
        <f t="shared" si="193"/>
        <v>49171.922999999995</v>
      </c>
      <c r="I291" s="11">
        <f t="shared" si="193"/>
        <v>0</v>
      </c>
      <c r="J291" s="11">
        <f t="shared" si="193"/>
        <v>49171.922999999995</v>
      </c>
      <c r="K291" s="11">
        <f aca="true" t="shared" si="194" ref="K291:P291">K292+K307</f>
        <v>0</v>
      </c>
      <c r="L291" s="11">
        <f t="shared" si="194"/>
        <v>49171.922999999995</v>
      </c>
      <c r="M291" s="11">
        <f t="shared" si="194"/>
        <v>-188.333</v>
      </c>
      <c r="N291" s="11">
        <f t="shared" si="194"/>
        <v>48983.59</v>
      </c>
      <c r="O291" s="11">
        <f t="shared" si="194"/>
        <v>0</v>
      </c>
      <c r="P291" s="11">
        <f t="shared" si="194"/>
        <v>48983.59</v>
      </c>
      <c r="Q291" s="11">
        <f>Q292+Q307</f>
        <v>0</v>
      </c>
      <c r="R291" s="11">
        <f>R292+R307</f>
        <v>48983.59</v>
      </c>
      <c r="S291" s="11">
        <f>S292+S307</f>
        <v>0</v>
      </c>
      <c r="T291" s="11">
        <f>T292+T307</f>
        <v>48983.59</v>
      </c>
    </row>
    <row r="292" spans="1:20" s="29" customFormat="1" ht="15.75" customHeight="1" hidden="1" outlineLevel="1">
      <c r="A292" s="37" t="s">
        <v>113</v>
      </c>
      <c r="B292" s="1"/>
      <c r="C292" s="2" t="s">
        <v>147</v>
      </c>
      <c r="D292" s="12">
        <f aca="true" t="shared" si="195" ref="D292:T292">D293</f>
        <v>48953.59</v>
      </c>
      <c r="E292" s="12">
        <f t="shared" si="195"/>
        <v>0</v>
      </c>
      <c r="F292" s="12">
        <f t="shared" si="195"/>
        <v>48953.59</v>
      </c>
      <c r="G292" s="12">
        <f t="shared" si="195"/>
        <v>0</v>
      </c>
      <c r="H292" s="12">
        <f t="shared" si="195"/>
        <v>48953.59</v>
      </c>
      <c r="I292" s="12">
        <f t="shared" si="195"/>
        <v>0</v>
      </c>
      <c r="J292" s="12">
        <f t="shared" si="195"/>
        <v>48953.59</v>
      </c>
      <c r="K292" s="12">
        <f t="shared" si="195"/>
        <v>0</v>
      </c>
      <c r="L292" s="12">
        <f t="shared" si="195"/>
        <v>48953.59</v>
      </c>
      <c r="M292" s="12">
        <f t="shared" si="195"/>
        <v>0</v>
      </c>
      <c r="N292" s="12">
        <f t="shared" si="195"/>
        <v>48953.59</v>
      </c>
      <c r="O292" s="12">
        <f t="shared" si="195"/>
        <v>0</v>
      </c>
      <c r="P292" s="12">
        <f t="shared" si="195"/>
        <v>48953.59</v>
      </c>
      <c r="Q292" s="12">
        <f t="shared" si="195"/>
        <v>0</v>
      </c>
      <c r="R292" s="12">
        <f t="shared" si="195"/>
        <v>48953.59</v>
      </c>
      <c r="S292" s="12">
        <f t="shared" si="195"/>
        <v>0</v>
      </c>
      <c r="T292" s="12">
        <f t="shared" si="195"/>
        <v>48953.59</v>
      </c>
    </row>
    <row r="293" spans="1:20" s="29" customFormat="1" ht="27.75" customHeight="1" hidden="1" outlineLevel="1">
      <c r="A293" s="37" t="s">
        <v>308</v>
      </c>
      <c r="B293" s="1"/>
      <c r="C293" s="2" t="s">
        <v>309</v>
      </c>
      <c r="D293" s="12">
        <f aca="true" t="shared" si="196" ref="D293:J293">D294+D296+D302+D298</f>
        <v>48953.59</v>
      </c>
      <c r="E293" s="12">
        <f t="shared" si="196"/>
        <v>0</v>
      </c>
      <c r="F293" s="12">
        <f t="shared" si="196"/>
        <v>48953.59</v>
      </c>
      <c r="G293" s="12">
        <f t="shared" si="196"/>
        <v>0</v>
      </c>
      <c r="H293" s="12">
        <f t="shared" si="196"/>
        <v>48953.59</v>
      </c>
      <c r="I293" s="12">
        <f t="shared" si="196"/>
        <v>0</v>
      </c>
      <c r="J293" s="12">
        <f t="shared" si="196"/>
        <v>48953.59</v>
      </c>
      <c r="K293" s="12">
        <f>K294+K296+K302+K298</f>
        <v>0</v>
      </c>
      <c r="L293" s="12">
        <f aca="true" t="shared" si="197" ref="L293:R293">L294+L296+L302+L298+L300</f>
        <v>48953.59</v>
      </c>
      <c r="M293" s="12">
        <f t="shared" si="197"/>
        <v>0</v>
      </c>
      <c r="N293" s="12">
        <f t="shared" si="197"/>
        <v>48953.59</v>
      </c>
      <c r="O293" s="12">
        <f t="shared" si="197"/>
        <v>0</v>
      </c>
      <c r="P293" s="12">
        <f t="shared" si="197"/>
        <v>48953.59</v>
      </c>
      <c r="Q293" s="12">
        <f t="shared" si="197"/>
        <v>0</v>
      </c>
      <c r="R293" s="12">
        <f t="shared" si="197"/>
        <v>48953.59</v>
      </c>
      <c r="S293" s="12">
        <f>S294+S296+S302+S298+S300</f>
        <v>0</v>
      </c>
      <c r="T293" s="12">
        <f>T294+T296+T302+T298+T300</f>
        <v>48953.59</v>
      </c>
    </row>
    <row r="294" spans="1:20" s="82" customFormat="1" ht="27.75" customHeight="1" hidden="1" outlineLevel="1">
      <c r="A294" s="37" t="s">
        <v>310</v>
      </c>
      <c r="B294" s="1"/>
      <c r="C294" s="10" t="s">
        <v>311</v>
      </c>
      <c r="D294" s="12">
        <f aca="true" t="shared" si="198" ref="D294:T294">SUM(D295:D295)</f>
        <v>15752.79</v>
      </c>
      <c r="E294" s="12">
        <f t="shared" si="198"/>
        <v>0</v>
      </c>
      <c r="F294" s="12">
        <f t="shared" si="198"/>
        <v>15752.79</v>
      </c>
      <c r="G294" s="12">
        <f t="shared" si="198"/>
        <v>0</v>
      </c>
      <c r="H294" s="12">
        <f t="shared" si="198"/>
        <v>15752.79</v>
      </c>
      <c r="I294" s="12">
        <f t="shared" si="198"/>
        <v>0</v>
      </c>
      <c r="J294" s="12">
        <f t="shared" si="198"/>
        <v>15752.79</v>
      </c>
      <c r="K294" s="12">
        <f t="shared" si="198"/>
        <v>0</v>
      </c>
      <c r="L294" s="12">
        <f t="shared" si="198"/>
        <v>15752.79</v>
      </c>
      <c r="M294" s="12">
        <f t="shared" si="198"/>
        <v>-200.73899</v>
      </c>
      <c r="N294" s="12">
        <f t="shared" si="198"/>
        <v>15552.051010000001</v>
      </c>
      <c r="O294" s="12">
        <f t="shared" si="198"/>
        <v>0</v>
      </c>
      <c r="P294" s="12">
        <f t="shared" si="198"/>
        <v>15552.051010000001</v>
      </c>
      <c r="Q294" s="12">
        <f t="shared" si="198"/>
        <v>0</v>
      </c>
      <c r="R294" s="12">
        <f t="shared" si="198"/>
        <v>15552.051010000001</v>
      </c>
      <c r="S294" s="12">
        <f t="shared" si="198"/>
        <v>0</v>
      </c>
      <c r="T294" s="12">
        <f t="shared" si="198"/>
        <v>15552.051010000001</v>
      </c>
    </row>
    <row r="295" spans="1:20" s="82" customFormat="1" ht="27.75" customHeight="1" hidden="1" outlineLevel="1">
      <c r="A295" s="37"/>
      <c r="B295" s="1" t="s">
        <v>135</v>
      </c>
      <c r="C295" s="2" t="s">
        <v>136</v>
      </c>
      <c r="D295" s="12">
        <v>15752.79</v>
      </c>
      <c r="E295" s="12"/>
      <c r="F295" s="12">
        <f>SUM(D295:E295)</f>
        <v>15752.79</v>
      </c>
      <c r="G295" s="12"/>
      <c r="H295" s="12">
        <f>SUM(F295:G295)</f>
        <v>15752.79</v>
      </c>
      <c r="I295" s="12"/>
      <c r="J295" s="12">
        <f>SUM(H295:I295)</f>
        <v>15752.79</v>
      </c>
      <c r="K295" s="12"/>
      <c r="L295" s="12">
        <f>SUM(J295:K295)</f>
        <v>15752.79</v>
      </c>
      <c r="M295" s="12">
        <v>-200.73899</v>
      </c>
      <c r="N295" s="12">
        <f>SUM(L295:M295)</f>
        <v>15552.051010000001</v>
      </c>
      <c r="O295" s="12"/>
      <c r="P295" s="12">
        <f>SUM(N295:O295)</f>
        <v>15552.051010000001</v>
      </c>
      <c r="Q295" s="12"/>
      <c r="R295" s="12">
        <f>SUM(P295:Q295)</f>
        <v>15552.051010000001</v>
      </c>
      <c r="S295" s="12"/>
      <c r="T295" s="12">
        <f>SUM(R295:S295)</f>
        <v>15552.051010000001</v>
      </c>
    </row>
    <row r="296" spans="1:20" s="72" customFormat="1" ht="15.75" customHeight="1" hidden="1" outlineLevel="1">
      <c r="A296" s="37" t="s">
        <v>313</v>
      </c>
      <c r="B296" s="1"/>
      <c r="C296" s="2" t="s">
        <v>312</v>
      </c>
      <c r="D296" s="12">
        <f aca="true" t="shared" si="199" ref="D296:T296">D297</f>
        <v>200</v>
      </c>
      <c r="E296" s="12">
        <f t="shared" si="199"/>
        <v>0</v>
      </c>
      <c r="F296" s="12">
        <f t="shared" si="199"/>
        <v>200</v>
      </c>
      <c r="G296" s="12">
        <f t="shared" si="199"/>
        <v>0</v>
      </c>
      <c r="H296" s="12">
        <f t="shared" si="199"/>
        <v>200</v>
      </c>
      <c r="I296" s="12">
        <f t="shared" si="199"/>
        <v>0</v>
      </c>
      <c r="J296" s="12">
        <f t="shared" si="199"/>
        <v>200</v>
      </c>
      <c r="K296" s="12">
        <f t="shared" si="199"/>
        <v>0</v>
      </c>
      <c r="L296" s="12">
        <f t="shared" si="199"/>
        <v>200</v>
      </c>
      <c r="M296" s="12">
        <f t="shared" si="199"/>
        <v>0</v>
      </c>
      <c r="N296" s="12">
        <f t="shared" si="199"/>
        <v>200</v>
      </c>
      <c r="O296" s="12">
        <f t="shared" si="199"/>
        <v>0</v>
      </c>
      <c r="P296" s="12">
        <f t="shared" si="199"/>
        <v>200</v>
      </c>
      <c r="Q296" s="12">
        <f t="shared" si="199"/>
        <v>0</v>
      </c>
      <c r="R296" s="12">
        <f t="shared" si="199"/>
        <v>200</v>
      </c>
      <c r="S296" s="12">
        <f t="shared" si="199"/>
        <v>0</v>
      </c>
      <c r="T296" s="12">
        <f t="shared" si="199"/>
        <v>200</v>
      </c>
    </row>
    <row r="297" spans="1:20" s="72" customFormat="1" ht="27" customHeight="1" hidden="1" outlineLevel="1">
      <c r="A297" s="37"/>
      <c r="B297" s="1" t="s">
        <v>137</v>
      </c>
      <c r="C297" s="2" t="s">
        <v>64</v>
      </c>
      <c r="D297" s="12">
        <v>200</v>
      </c>
      <c r="E297" s="12"/>
      <c r="F297" s="12">
        <f>SUM(D297:E297)</f>
        <v>200</v>
      </c>
      <c r="G297" s="12"/>
      <c r="H297" s="12">
        <f>SUM(F297:G297)</f>
        <v>200</v>
      </c>
      <c r="I297" s="12"/>
      <c r="J297" s="12">
        <f>SUM(H297:I297)</f>
        <v>200</v>
      </c>
      <c r="K297" s="12"/>
      <c r="L297" s="12">
        <f>SUM(J297:K297)</f>
        <v>200</v>
      </c>
      <c r="M297" s="12"/>
      <c r="N297" s="12">
        <f>SUM(L297:M297)</f>
        <v>200</v>
      </c>
      <c r="O297" s="12"/>
      <c r="P297" s="12">
        <f>SUM(N297:O297)</f>
        <v>200</v>
      </c>
      <c r="Q297" s="12"/>
      <c r="R297" s="12">
        <f>SUM(P297:Q297)</f>
        <v>200</v>
      </c>
      <c r="S297" s="12"/>
      <c r="T297" s="12">
        <f>SUM(R297:S297)</f>
        <v>200</v>
      </c>
    </row>
    <row r="298" spans="1:20" s="72" customFormat="1" ht="27" customHeight="1" hidden="1" outlineLevel="1">
      <c r="A298" s="37" t="s">
        <v>497</v>
      </c>
      <c r="B298" s="1"/>
      <c r="C298" s="2" t="s">
        <v>498</v>
      </c>
      <c r="D298" s="12">
        <f aca="true" t="shared" si="200" ref="D298:T298">D299</f>
        <v>599</v>
      </c>
      <c r="E298" s="12">
        <f t="shared" si="200"/>
        <v>0</v>
      </c>
      <c r="F298" s="12">
        <f t="shared" si="200"/>
        <v>599</v>
      </c>
      <c r="G298" s="12">
        <f t="shared" si="200"/>
        <v>0</v>
      </c>
      <c r="H298" s="12">
        <f t="shared" si="200"/>
        <v>599</v>
      </c>
      <c r="I298" s="12">
        <f t="shared" si="200"/>
        <v>0</v>
      </c>
      <c r="J298" s="12">
        <f t="shared" si="200"/>
        <v>599</v>
      </c>
      <c r="K298" s="12">
        <f t="shared" si="200"/>
        <v>0</v>
      </c>
      <c r="L298" s="12">
        <f t="shared" si="200"/>
        <v>599</v>
      </c>
      <c r="M298" s="12">
        <f t="shared" si="200"/>
        <v>0</v>
      </c>
      <c r="N298" s="12">
        <f t="shared" si="200"/>
        <v>599</v>
      </c>
      <c r="O298" s="12">
        <f t="shared" si="200"/>
        <v>0</v>
      </c>
      <c r="P298" s="12">
        <f t="shared" si="200"/>
        <v>599</v>
      </c>
      <c r="Q298" s="12">
        <f t="shared" si="200"/>
        <v>0</v>
      </c>
      <c r="R298" s="12">
        <f t="shared" si="200"/>
        <v>599</v>
      </c>
      <c r="S298" s="12">
        <f t="shared" si="200"/>
        <v>0</v>
      </c>
      <c r="T298" s="12">
        <f t="shared" si="200"/>
        <v>599</v>
      </c>
    </row>
    <row r="299" spans="1:20" s="72" customFormat="1" ht="27" customHeight="1" hidden="1" outlineLevel="1">
      <c r="A299" s="37"/>
      <c r="B299" s="1" t="s">
        <v>137</v>
      </c>
      <c r="C299" s="2" t="s">
        <v>64</v>
      </c>
      <c r="D299" s="12">
        <v>599</v>
      </c>
      <c r="E299" s="12"/>
      <c r="F299" s="12">
        <f>SUM(D299:E299)</f>
        <v>599</v>
      </c>
      <c r="G299" s="12"/>
      <c r="H299" s="12">
        <f>SUM(F299:G299)</f>
        <v>599</v>
      </c>
      <c r="I299" s="12"/>
      <c r="J299" s="12">
        <f>SUM(H299:I299)</f>
        <v>599</v>
      </c>
      <c r="K299" s="12"/>
      <c r="L299" s="12">
        <f>SUM(J299:K299)</f>
        <v>599</v>
      </c>
      <c r="M299" s="12"/>
      <c r="N299" s="12">
        <f>SUM(L299:M299)</f>
        <v>599</v>
      </c>
      <c r="O299" s="12"/>
      <c r="P299" s="12">
        <f>SUM(N299:O299)</f>
        <v>599</v>
      </c>
      <c r="Q299" s="12"/>
      <c r="R299" s="12">
        <f>SUM(P299:Q299)</f>
        <v>599</v>
      </c>
      <c r="S299" s="12"/>
      <c r="T299" s="12">
        <f>SUM(R299:S299)</f>
        <v>599</v>
      </c>
    </row>
    <row r="300" spans="1:20" s="177" customFormat="1" ht="42.75" customHeight="1" hidden="1" outlineLevel="1">
      <c r="A300" s="37" t="s">
        <v>724</v>
      </c>
      <c r="B300" s="1"/>
      <c r="C300" s="2" t="s">
        <v>725</v>
      </c>
      <c r="D300" s="12"/>
      <c r="E300" s="12"/>
      <c r="F300" s="12"/>
      <c r="G300" s="12"/>
      <c r="H300" s="12"/>
      <c r="I300" s="12"/>
      <c r="J300" s="12"/>
      <c r="K300" s="12"/>
      <c r="L300" s="12">
        <f aca="true" t="shared" si="201" ref="L300:T300">L301</f>
        <v>0</v>
      </c>
      <c r="M300" s="12">
        <f t="shared" si="201"/>
        <v>200.73899</v>
      </c>
      <c r="N300" s="12">
        <f t="shared" si="201"/>
        <v>200.73899</v>
      </c>
      <c r="O300" s="12">
        <f t="shared" si="201"/>
        <v>0</v>
      </c>
      <c r="P300" s="12">
        <f t="shared" si="201"/>
        <v>200.73899</v>
      </c>
      <c r="Q300" s="12">
        <f t="shared" si="201"/>
        <v>0</v>
      </c>
      <c r="R300" s="12">
        <f t="shared" si="201"/>
        <v>200.73899</v>
      </c>
      <c r="S300" s="12">
        <f t="shared" si="201"/>
        <v>0</v>
      </c>
      <c r="T300" s="12">
        <f t="shared" si="201"/>
        <v>200.73899</v>
      </c>
    </row>
    <row r="301" spans="1:20" s="72" customFormat="1" ht="27" customHeight="1" hidden="1" outlineLevel="1">
      <c r="A301" s="37"/>
      <c r="B301" s="1" t="s">
        <v>54</v>
      </c>
      <c r="C301" s="2" t="s">
        <v>112</v>
      </c>
      <c r="D301" s="12"/>
      <c r="E301" s="12"/>
      <c r="F301" s="12"/>
      <c r="G301" s="12"/>
      <c r="H301" s="12"/>
      <c r="I301" s="12"/>
      <c r="J301" s="12"/>
      <c r="K301" s="12"/>
      <c r="L301" s="12">
        <v>0</v>
      </c>
      <c r="M301" s="12">
        <f>130.57079+70.1682</f>
        <v>200.73899</v>
      </c>
      <c r="N301" s="12">
        <f>SUM(L301:M301)</f>
        <v>200.73899</v>
      </c>
      <c r="O301" s="12"/>
      <c r="P301" s="12">
        <f>SUM(N301:O301)</f>
        <v>200.73899</v>
      </c>
      <c r="Q301" s="12"/>
      <c r="R301" s="12">
        <f>SUM(P301:Q301)</f>
        <v>200.73899</v>
      </c>
      <c r="S301" s="12"/>
      <c r="T301" s="12">
        <f>SUM(R301:S301)</f>
        <v>200.73899</v>
      </c>
    </row>
    <row r="302" spans="1:20" s="82" customFormat="1" ht="41.25" customHeight="1" hidden="1" outlineLevel="1">
      <c r="A302" s="37" t="s">
        <v>389</v>
      </c>
      <c r="B302" s="1"/>
      <c r="C302" s="2" t="s">
        <v>390</v>
      </c>
      <c r="D302" s="12">
        <f aca="true" t="shared" si="202" ref="D302:T302">D303</f>
        <v>32401.8</v>
      </c>
      <c r="E302" s="12">
        <f t="shared" si="202"/>
        <v>0</v>
      </c>
      <c r="F302" s="12">
        <f t="shared" si="202"/>
        <v>32401.8</v>
      </c>
      <c r="G302" s="12">
        <f t="shared" si="202"/>
        <v>0</v>
      </c>
      <c r="H302" s="12">
        <f t="shared" si="202"/>
        <v>32401.8</v>
      </c>
      <c r="I302" s="12">
        <f t="shared" si="202"/>
        <v>0</v>
      </c>
      <c r="J302" s="12">
        <f t="shared" si="202"/>
        <v>32401.8</v>
      </c>
      <c r="K302" s="12">
        <f t="shared" si="202"/>
        <v>0</v>
      </c>
      <c r="L302" s="12">
        <f t="shared" si="202"/>
        <v>32401.8</v>
      </c>
      <c r="M302" s="12">
        <f t="shared" si="202"/>
        <v>0</v>
      </c>
      <c r="N302" s="12">
        <f t="shared" si="202"/>
        <v>32401.8</v>
      </c>
      <c r="O302" s="12">
        <f t="shared" si="202"/>
        <v>0</v>
      </c>
      <c r="P302" s="12">
        <f t="shared" si="202"/>
        <v>32401.8</v>
      </c>
      <c r="Q302" s="12">
        <f t="shared" si="202"/>
        <v>0</v>
      </c>
      <c r="R302" s="12">
        <f t="shared" si="202"/>
        <v>32401.8</v>
      </c>
      <c r="S302" s="12">
        <f t="shared" si="202"/>
        <v>0</v>
      </c>
      <c r="T302" s="12">
        <f t="shared" si="202"/>
        <v>32401.8</v>
      </c>
    </row>
    <row r="303" spans="1:20" s="82" customFormat="1" ht="28.5" customHeight="1" hidden="1" outlineLevel="1">
      <c r="A303" s="37"/>
      <c r="B303" s="1" t="s">
        <v>135</v>
      </c>
      <c r="C303" s="2" t="s">
        <v>136</v>
      </c>
      <c r="D303" s="12">
        <f aca="true" t="shared" si="203" ref="D303:J303">SUM(D305:D306)</f>
        <v>32401.8</v>
      </c>
      <c r="E303" s="12">
        <f t="shared" si="203"/>
        <v>0</v>
      </c>
      <c r="F303" s="12">
        <f t="shared" si="203"/>
        <v>32401.8</v>
      </c>
      <c r="G303" s="12">
        <f t="shared" si="203"/>
        <v>0</v>
      </c>
      <c r="H303" s="12">
        <f t="shared" si="203"/>
        <v>32401.8</v>
      </c>
      <c r="I303" s="12">
        <f t="shared" si="203"/>
        <v>0</v>
      </c>
      <c r="J303" s="12">
        <f t="shared" si="203"/>
        <v>32401.8</v>
      </c>
      <c r="K303" s="12">
        <f aca="true" t="shared" si="204" ref="K303:P303">SUM(K305:K306)</f>
        <v>0</v>
      </c>
      <c r="L303" s="12">
        <f t="shared" si="204"/>
        <v>32401.8</v>
      </c>
      <c r="M303" s="12">
        <f t="shared" si="204"/>
        <v>0</v>
      </c>
      <c r="N303" s="12">
        <f t="shared" si="204"/>
        <v>32401.8</v>
      </c>
      <c r="O303" s="12">
        <f t="shared" si="204"/>
        <v>0</v>
      </c>
      <c r="P303" s="12">
        <f t="shared" si="204"/>
        <v>32401.8</v>
      </c>
      <c r="Q303" s="12">
        <f>SUM(Q305:Q306)</f>
        <v>0</v>
      </c>
      <c r="R303" s="12">
        <f>SUM(R305:R306)</f>
        <v>32401.8</v>
      </c>
      <c r="S303" s="12">
        <f>SUM(S305:S306)</f>
        <v>0</v>
      </c>
      <c r="T303" s="12">
        <f>SUM(T305:T306)</f>
        <v>32401.8</v>
      </c>
    </row>
    <row r="304" spans="1:20" s="82" customFormat="1" ht="15.75" customHeight="1" hidden="1" outlineLevel="1">
      <c r="A304" s="37"/>
      <c r="B304" s="1"/>
      <c r="C304" s="2" t="s">
        <v>158</v>
      </c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s="82" customFormat="1" ht="15.75" customHeight="1" hidden="1" outlineLevel="1">
      <c r="A305" s="37"/>
      <c r="B305" s="1"/>
      <c r="C305" s="2" t="s">
        <v>165</v>
      </c>
      <c r="D305" s="12">
        <v>3240.2</v>
      </c>
      <c r="E305" s="12"/>
      <c r="F305" s="12">
        <f>SUM(D305:E305)</f>
        <v>3240.2</v>
      </c>
      <c r="G305" s="12"/>
      <c r="H305" s="12">
        <f>SUM(F305:G305)</f>
        <v>3240.2</v>
      </c>
      <c r="I305" s="12"/>
      <c r="J305" s="12">
        <f>SUM(H305:I305)</f>
        <v>3240.2</v>
      </c>
      <c r="K305" s="12"/>
      <c r="L305" s="12">
        <f>SUM(J305:K305)</f>
        <v>3240.2</v>
      </c>
      <c r="M305" s="12"/>
      <c r="N305" s="12">
        <f>SUM(L305:M305)</f>
        <v>3240.2</v>
      </c>
      <c r="O305" s="12"/>
      <c r="P305" s="12">
        <f>SUM(N305:O305)</f>
        <v>3240.2</v>
      </c>
      <c r="Q305" s="12"/>
      <c r="R305" s="12">
        <f>SUM(P305:Q305)</f>
        <v>3240.2</v>
      </c>
      <c r="S305" s="12"/>
      <c r="T305" s="12">
        <f>SUM(R305:S305)</f>
        <v>3240.2</v>
      </c>
    </row>
    <row r="306" spans="1:20" s="82" customFormat="1" ht="15.75" customHeight="1" hidden="1" outlineLevel="1">
      <c r="A306" s="37"/>
      <c r="B306" s="1"/>
      <c r="C306" s="2" t="s">
        <v>164</v>
      </c>
      <c r="D306" s="12">
        <v>29161.6</v>
      </c>
      <c r="E306" s="12"/>
      <c r="F306" s="12">
        <f>SUM(D306:E306)</f>
        <v>29161.6</v>
      </c>
      <c r="G306" s="12"/>
      <c r="H306" s="12">
        <f>SUM(F306:G306)</f>
        <v>29161.6</v>
      </c>
      <c r="I306" s="12"/>
      <c r="J306" s="12">
        <f>SUM(H306:I306)</f>
        <v>29161.6</v>
      </c>
      <c r="K306" s="12"/>
      <c r="L306" s="12">
        <f>SUM(J306:K306)</f>
        <v>29161.6</v>
      </c>
      <c r="M306" s="12"/>
      <c r="N306" s="12">
        <f>SUM(L306:M306)</f>
        <v>29161.6</v>
      </c>
      <c r="O306" s="12"/>
      <c r="P306" s="12">
        <f>SUM(N306:O306)</f>
        <v>29161.6</v>
      </c>
      <c r="Q306" s="12"/>
      <c r="R306" s="12">
        <f>SUM(P306:Q306)</f>
        <v>29161.6</v>
      </c>
      <c r="S306" s="12"/>
      <c r="T306" s="12">
        <f>SUM(R306:S306)</f>
        <v>29161.6</v>
      </c>
    </row>
    <row r="307" spans="1:20" s="70" customFormat="1" ht="15.75" customHeight="1" hidden="1" outlineLevel="1">
      <c r="A307" s="37" t="s">
        <v>190</v>
      </c>
      <c r="B307" s="1"/>
      <c r="C307" s="2" t="s">
        <v>63</v>
      </c>
      <c r="D307" s="12">
        <f>D308</f>
        <v>218.333</v>
      </c>
      <c r="E307" s="12">
        <f aca="true" t="shared" si="205" ref="E307:T309">E308</f>
        <v>0</v>
      </c>
      <c r="F307" s="12">
        <f t="shared" si="205"/>
        <v>218.333</v>
      </c>
      <c r="G307" s="12">
        <f t="shared" si="205"/>
        <v>0</v>
      </c>
      <c r="H307" s="12">
        <f t="shared" si="205"/>
        <v>218.333</v>
      </c>
      <c r="I307" s="12">
        <f t="shared" si="205"/>
        <v>0</v>
      </c>
      <c r="J307" s="12">
        <f t="shared" si="205"/>
        <v>218.333</v>
      </c>
      <c r="K307" s="12">
        <f t="shared" si="205"/>
        <v>0</v>
      </c>
      <c r="L307" s="12">
        <f t="shared" si="205"/>
        <v>218.333</v>
      </c>
      <c r="M307" s="12">
        <f t="shared" si="205"/>
        <v>-188.333</v>
      </c>
      <c r="N307" s="12">
        <f t="shared" si="205"/>
        <v>30</v>
      </c>
      <c r="O307" s="12">
        <f t="shared" si="205"/>
        <v>0</v>
      </c>
      <c r="P307" s="12">
        <f t="shared" si="205"/>
        <v>30</v>
      </c>
      <c r="Q307" s="12">
        <f t="shared" si="205"/>
        <v>0</v>
      </c>
      <c r="R307" s="12">
        <f t="shared" si="205"/>
        <v>30</v>
      </c>
      <c r="S307" s="12">
        <f t="shared" si="205"/>
        <v>0</v>
      </c>
      <c r="T307" s="12">
        <f t="shared" si="205"/>
        <v>30</v>
      </c>
    </row>
    <row r="308" spans="1:20" s="70" customFormat="1" ht="27.75" customHeight="1" hidden="1" outlineLevel="1">
      <c r="A308" s="37" t="s">
        <v>314</v>
      </c>
      <c r="B308" s="1"/>
      <c r="C308" s="2" t="s">
        <v>131</v>
      </c>
      <c r="D308" s="12">
        <f>D309</f>
        <v>218.333</v>
      </c>
      <c r="E308" s="12">
        <f t="shared" si="205"/>
        <v>0</v>
      </c>
      <c r="F308" s="12">
        <f t="shared" si="205"/>
        <v>218.333</v>
      </c>
      <c r="G308" s="12">
        <f t="shared" si="205"/>
        <v>0</v>
      </c>
      <c r="H308" s="12">
        <f t="shared" si="205"/>
        <v>218.333</v>
      </c>
      <c r="I308" s="12">
        <f t="shared" si="205"/>
        <v>0</v>
      </c>
      <c r="J308" s="12">
        <f t="shared" si="205"/>
        <v>218.333</v>
      </c>
      <c r="K308" s="12">
        <f t="shared" si="205"/>
        <v>0</v>
      </c>
      <c r="L308" s="12">
        <f t="shared" si="205"/>
        <v>218.333</v>
      </c>
      <c r="M308" s="12">
        <f t="shared" si="205"/>
        <v>-188.333</v>
      </c>
      <c r="N308" s="12">
        <f t="shared" si="205"/>
        <v>30</v>
      </c>
      <c r="O308" s="12">
        <f t="shared" si="205"/>
        <v>0</v>
      </c>
      <c r="P308" s="12">
        <f t="shared" si="205"/>
        <v>30</v>
      </c>
      <c r="Q308" s="12">
        <f t="shared" si="205"/>
        <v>0</v>
      </c>
      <c r="R308" s="12">
        <f t="shared" si="205"/>
        <v>30</v>
      </c>
      <c r="S308" s="12">
        <f t="shared" si="205"/>
        <v>0</v>
      </c>
      <c r="T308" s="12">
        <f t="shared" si="205"/>
        <v>30</v>
      </c>
    </row>
    <row r="309" spans="1:20" s="82" customFormat="1" ht="15.75" customHeight="1" hidden="1" outlineLevel="1">
      <c r="A309" s="37" t="s">
        <v>426</v>
      </c>
      <c r="B309" s="1"/>
      <c r="C309" s="2" t="s">
        <v>427</v>
      </c>
      <c r="D309" s="12">
        <f>D310</f>
        <v>218.333</v>
      </c>
      <c r="E309" s="12">
        <f t="shared" si="205"/>
        <v>0</v>
      </c>
      <c r="F309" s="12">
        <f t="shared" si="205"/>
        <v>218.333</v>
      </c>
      <c r="G309" s="12">
        <f t="shared" si="205"/>
        <v>0</v>
      </c>
      <c r="H309" s="12">
        <f t="shared" si="205"/>
        <v>218.333</v>
      </c>
      <c r="I309" s="12">
        <f t="shared" si="205"/>
        <v>0</v>
      </c>
      <c r="J309" s="12">
        <f t="shared" si="205"/>
        <v>218.333</v>
      </c>
      <c r="K309" s="12">
        <f t="shared" si="205"/>
        <v>0</v>
      </c>
      <c r="L309" s="12">
        <f t="shared" si="205"/>
        <v>218.333</v>
      </c>
      <c r="M309" s="12">
        <f t="shared" si="205"/>
        <v>-188.333</v>
      </c>
      <c r="N309" s="12">
        <f t="shared" si="205"/>
        <v>30</v>
      </c>
      <c r="O309" s="12">
        <f t="shared" si="205"/>
        <v>0</v>
      </c>
      <c r="P309" s="12">
        <f t="shared" si="205"/>
        <v>30</v>
      </c>
      <c r="Q309" s="12">
        <f t="shared" si="205"/>
        <v>0</v>
      </c>
      <c r="R309" s="12">
        <f t="shared" si="205"/>
        <v>30</v>
      </c>
      <c r="S309" s="12">
        <f t="shared" si="205"/>
        <v>0</v>
      </c>
      <c r="T309" s="12">
        <f t="shared" si="205"/>
        <v>30</v>
      </c>
    </row>
    <row r="310" spans="1:20" s="82" customFormat="1" ht="29.25" customHeight="1" hidden="1" outlineLevel="1">
      <c r="A310" s="37"/>
      <c r="B310" s="1" t="s">
        <v>137</v>
      </c>
      <c r="C310" s="2" t="s">
        <v>64</v>
      </c>
      <c r="D310" s="12">
        <v>218.333</v>
      </c>
      <c r="E310" s="12"/>
      <c r="F310" s="12">
        <f>SUM(D310:E310)</f>
        <v>218.333</v>
      </c>
      <c r="G310" s="12"/>
      <c r="H310" s="12">
        <f>SUM(F310:G310)</f>
        <v>218.333</v>
      </c>
      <c r="I310" s="12"/>
      <c r="J310" s="12">
        <f>SUM(H310:I310)</f>
        <v>218.333</v>
      </c>
      <c r="K310" s="12"/>
      <c r="L310" s="12">
        <f>SUM(J310:K310)</f>
        <v>218.333</v>
      </c>
      <c r="M310" s="12">
        <v>-188.333</v>
      </c>
      <c r="N310" s="12">
        <f>SUM(L310:M310)</f>
        <v>30</v>
      </c>
      <c r="O310" s="12"/>
      <c r="P310" s="12">
        <f>SUM(N310:O310)</f>
        <v>30</v>
      </c>
      <c r="Q310" s="12"/>
      <c r="R310" s="12">
        <f>SUM(P310:Q310)</f>
        <v>30</v>
      </c>
      <c r="S310" s="12"/>
      <c r="T310" s="12">
        <f>SUM(R310:S310)</f>
        <v>30</v>
      </c>
    </row>
    <row r="311" spans="1:20" s="50" customFormat="1" ht="29.25" customHeight="1" hidden="1" outlineLevel="1">
      <c r="A311" s="49" t="s">
        <v>106</v>
      </c>
      <c r="B311" s="3"/>
      <c r="C311" s="4" t="s">
        <v>556</v>
      </c>
      <c r="D311" s="11">
        <f aca="true" t="shared" si="206" ref="D311:L311">D312+D350+D341</f>
        <v>35712.10178</v>
      </c>
      <c r="E311" s="11">
        <f t="shared" si="206"/>
        <v>0</v>
      </c>
      <c r="F311" s="11">
        <f t="shared" si="206"/>
        <v>35712.10178</v>
      </c>
      <c r="G311" s="11">
        <f t="shared" si="206"/>
        <v>207.02100000000002</v>
      </c>
      <c r="H311" s="11">
        <f t="shared" si="206"/>
        <v>35919.12278</v>
      </c>
      <c r="I311" s="11">
        <f t="shared" si="206"/>
        <v>664.39103</v>
      </c>
      <c r="J311" s="11">
        <f t="shared" si="206"/>
        <v>36583.513810000004</v>
      </c>
      <c r="K311" s="11">
        <f t="shared" si="206"/>
        <v>0</v>
      </c>
      <c r="L311" s="11">
        <f t="shared" si="206"/>
        <v>36583.513810000004</v>
      </c>
      <c r="M311" s="11">
        <f aca="true" t="shared" si="207" ref="M311:R311">M312+M350+M341</f>
        <v>2374.34889</v>
      </c>
      <c r="N311" s="11">
        <f t="shared" si="207"/>
        <v>38957.8627</v>
      </c>
      <c r="O311" s="11">
        <f t="shared" si="207"/>
        <v>-48.14443</v>
      </c>
      <c r="P311" s="11">
        <f t="shared" si="207"/>
        <v>38909.71827</v>
      </c>
      <c r="Q311" s="11">
        <f t="shared" si="207"/>
        <v>0</v>
      </c>
      <c r="R311" s="11">
        <f t="shared" si="207"/>
        <v>38909.71827</v>
      </c>
      <c r="S311" s="11">
        <f>S312+S350+S341</f>
        <v>0</v>
      </c>
      <c r="T311" s="11">
        <f>T312+T350+T341</f>
        <v>38909.71827</v>
      </c>
    </row>
    <row r="312" spans="1:20" s="30" customFormat="1" ht="29.25" customHeight="1" hidden="1" outlineLevel="1">
      <c r="A312" s="37" t="s">
        <v>107</v>
      </c>
      <c r="B312" s="1"/>
      <c r="C312" s="2" t="s">
        <v>415</v>
      </c>
      <c r="D312" s="12">
        <f aca="true" t="shared" si="208" ref="D312:L312">D313+D335</f>
        <v>17518.385239999996</v>
      </c>
      <c r="E312" s="12">
        <f t="shared" si="208"/>
        <v>0</v>
      </c>
      <c r="F312" s="12">
        <f t="shared" si="208"/>
        <v>17518.385239999996</v>
      </c>
      <c r="G312" s="12">
        <f t="shared" si="208"/>
        <v>207.02100000000002</v>
      </c>
      <c r="H312" s="12">
        <f t="shared" si="208"/>
        <v>17725.406239999997</v>
      </c>
      <c r="I312" s="12">
        <f t="shared" si="208"/>
        <v>277.353</v>
      </c>
      <c r="J312" s="12">
        <f t="shared" si="208"/>
        <v>18002.75924</v>
      </c>
      <c r="K312" s="12">
        <f t="shared" si="208"/>
        <v>0</v>
      </c>
      <c r="L312" s="12">
        <f t="shared" si="208"/>
        <v>18002.75924</v>
      </c>
      <c r="M312" s="12">
        <f aca="true" t="shared" si="209" ref="M312:R312">M313+M335</f>
        <v>1.25</v>
      </c>
      <c r="N312" s="12">
        <f t="shared" si="209"/>
        <v>18004.00924</v>
      </c>
      <c r="O312" s="12">
        <f t="shared" si="209"/>
        <v>-48.14443</v>
      </c>
      <c r="P312" s="12">
        <f t="shared" si="209"/>
        <v>17955.86481</v>
      </c>
      <c r="Q312" s="12">
        <f t="shared" si="209"/>
        <v>0</v>
      </c>
      <c r="R312" s="12">
        <f t="shared" si="209"/>
        <v>17955.86481</v>
      </c>
      <c r="S312" s="12">
        <f>S313+S335</f>
        <v>0</v>
      </c>
      <c r="T312" s="12">
        <f>T313+T335</f>
        <v>17955.86481</v>
      </c>
    </row>
    <row r="313" spans="1:20" s="30" customFormat="1" ht="29.25" customHeight="1" hidden="1" outlineLevel="1">
      <c r="A313" s="37" t="s">
        <v>108</v>
      </c>
      <c r="B313" s="1"/>
      <c r="C313" s="2" t="s">
        <v>432</v>
      </c>
      <c r="D313" s="12">
        <f>D314+D316+D330+D320</f>
        <v>3557.48524</v>
      </c>
      <c r="E313" s="12">
        <f>E314+E316+E330+E320</f>
        <v>0</v>
      </c>
      <c r="F313" s="12">
        <f>F314+F316+F330+F320+F325</f>
        <v>3557.48524</v>
      </c>
      <c r="G313" s="12">
        <f>G314+G316+G330+G320+G325</f>
        <v>207.02100000000002</v>
      </c>
      <c r="H313" s="12">
        <f>H314+H316+H330+H320+H325</f>
        <v>3764.50624</v>
      </c>
      <c r="I313" s="12">
        <f>I314+I316+I330+I320+I325</f>
        <v>277.353</v>
      </c>
      <c r="J313" s="12">
        <f aca="true" t="shared" si="210" ref="J313:P313">J314+J316+J330+J320+J325+J318</f>
        <v>4041.8592399999998</v>
      </c>
      <c r="K313" s="12">
        <f t="shared" si="210"/>
        <v>0</v>
      </c>
      <c r="L313" s="12">
        <f t="shared" si="210"/>
        <v>4041.8592399999998</v>
      </c>
      <c r="M313" s="12">
        <f t="shared" si="210"/>
        <v>1.25</v>
      </c>
      <c r="N313" s="12">
        <f t="shared" si="210"/>
        <v>4043.1092399999998</v>
      </c>
      <c r="O313" s="12">
        <f t="shared" si="210"/>
        <v>-48.14443</v>
      </c>
      <c r="P313" s="12">
        <f t="shared" si="210"/>
        <v>3994.96481</v>
      </c>
      <c r="Q313" s="12">
        <f>Q314+Q316+Q330+Q320+Q325+Q318</f>
        <v>0</v>
      </c>
      <c r="R313" s="12">
        <f>R314+R316+R330+R320+R325+R318</f>
        <v>3994.96481</v>
      </c>
      <c r="S313" s="12">
        <f>S314+S316+S330+S320+S325+S318</f>
        <v>0</v>
      </c>
      <c r="T313" s="12">
        <f>T314+T316+T330+T320+T325+T318</f>
        <v>3994.96481</v>
      </c>
    </row>
    <row r="314" spans="1:20" s="30" customFormat="1" ht="29.25" customHeight="1" hidden="1" outlineLevel="1">
      <c r="A314" s="37" t="s">
        <v>411</v>
      </c>
      <c r="B314" s="1"/>
      <c r="C314" s="2" t="s">
        <v>451</v>
      </c>
      <c r="D314" s="12">
        <f aca="true" t="shared" si="211" ref="D314:T314">D315</f>
        <v>388</v>
      </c>
      <c r="E314" s="12">
        <f t="shared" si="211"/>
        <v>0</v>
      </c>
      <c r="F314" s="12">
        <f t="shared" si="211"/>
        <v>388</v>
      </c>
      <c r="G314" s="12">
        <f t="shared" si="211"/>
        <v>0</v>
      </c>
      <c r="H314" s="12">
        <f t="shared" si="211"/>
        <v>388</v>
      </c>
      <c r="I314" s="12">
        <f t="shared" si="211"/>
        <v>0</v>
      </c>
      <c r="J314" s="12">
        <f t="shared" si="211"/>
        <v>388</v>
      </c>
      <c r="K314" s="12">
        <f t="shared" si="211"/>
        <v>0</v>
      </c>
      <c r="L314" s="12">
        <f t="shared" si="211"/>
        <v>388</v>
      </c>
      <c r="M314" s="12">
        <f t="shared" si="211"/>
        <v>0</v>
      </c>
      <c r="N314" s="12">
        <f t="shared" si="211"/>
        <v>388</v>
      </c>
      <c r="O314" s="12">
        <f t="shared" si="211"/>
        <v>0</v>
      </c>
      <c r="P314" s="12">
        <f t="shared" si="211"/>
        <v>388</v>
      </c>
      <c r="Q314" s="12">
        <f t="shared" si="211"/>
        <v>0</v>
      </c>
      <c r="R314" s="12">
        <f t="shared" si="211"/>
        <v>388</v>
      </c>
      <c r="S314" s="12">
        <f t="shared" si="211"/>
        <v>0</v>
      </c>
      <c r="T314" s="12">
        <f t="shared" si="211"/>
        <v>388</v>
      </c>
    </row>
    <row r="315" spans="1:20" s="30" customFormat="1" ht="30" customHeight="1" hidden="1" outlineLevel="1">
      <c r="A315" s="37"/>
      <c r="B315" s="1" t="s">
        <v>137</v>
      </c>
      <c r="C315" s="2" t="s">
        <v>64</v>
      </c>
      <c r="D315" s="12">
        <v>388</v>
      </c>
      <c r="E315" s="12"/>
      <c r="F315" s="12">
        <f>SUM(D315:E315)</f>
        <v>388</v>
      </c>
      <c r="G315" s="12"/>
      <c r="H315" s="12">
        <f>SUM(F315:G315)</f>
        <v>388</v>
      </c>
      <c r="I315" s="12"/>
      <c r="J315" s="12">
        <f>SUM(H315:I315)</f>
        <v>388</v>
      </c>
      <c r="K315" s="12"/>
      <c r="L315" s="12">
        <f>SUM(J315:K315)</f>
        <v>388</v>
      </c>
      <c r="M315" s="12"/>
      <c r="N315" s="12">
        <f>SUM(L315:M315)</f>
        <v>388</v>
      </c>
      <c r="O315" s="12"/>
      <c r="P315" s="12">
        <f>SUM(N315:O315)</f>
        <v>388</v>
      </c>
      <c r="Q315" s="12"/>
      <c r="R315" s="12">
        <f>SUM(P315:Q315)</f>
        <v>388</v>
      </c>
      <c r="S315" s="12"/>
      <c r="T315" s="12">
        <f>SUM(R315:S315)</f>
        <v>388</v>
      </c>
    </row>
    <row r="316" spans="1:20" s="87" customFormat="1" ht="30" customHeight="1" hidden="1" outlineLevel="1">
      <c r="A316" s="37" t="s">
        <v>412</v>
      </c>
      <c r="B316" s="1"/>
      <c r="C316" s="2" t="s">
        <v>318</v>
      </c>
      <c r="D316" s="12">
        <f aca="true" t="shared" si="212" ref="D316:T316">D317</f>
        <v>82</v>
      </c>
      <c r="E316" s="12">
        <f t="shared" si="212"/>
        <v>0</v>
      </c>
      <c r="F316" s="12">
        <f t="shared" si="212"/>
        <v>82</v>
      </c>
      <c r="G316" s="12">
        <f t="shared" si="212"/>
        <v>0</v>
      </c>
      <c r="H316" s="12">
        <f t="shared" si="212"/>
        <v>82</v>
      </c>
      <c r="I316" s="12">
        <f t="shared" si="212"/>
        <v>0</v>
      </c>
      <c r="J316" s="12">
        <f t="shared" si="212"/>
        <v>82</v>
      </c>
      <c r="K316" s="12">
        <f t="shared" si="212"/>
        <v>0</v>
      </c>
      <c r="L316" s="12">
        <f t="shared" si="212"/>
        <v>82</v>
      </c>
      <c r="M316" s="12">
        <f t="shared" si="212"/>
        <v>0</v>
      </c>
      <c r="N316" s="12">
        <f t="shared" si="212"/>
        <v>82</v>
      </c>
      <c r="O316" s="12">
        <f t="shared" si="212"/>
        <v>0</v>
      </c>
      <c r="P316" s="12">
        <f t="shared" si="212"/>
        <v>82</v>
      </c>
      <c r="Q316" s="12">
        <f t="shared" si="212"/>
        <v>0</v>
      </c>
      <c r="R316" s="12">
        <f t="shared" si="212"/>
        <v>82</v>
      </c>
      <c r="S316" s="12">
        <f t="shared" si="212"/>
        <v>0</v>
      </c>
      <c r="T316" s="12">
        <f t="shared" si="212"/>
        <v>82</v>
      </c>
    </row>
    <row r="317" spans="1:20" s="87" customFormat="1" ht="30" customHeight="1" hidden="1" outlineLevel="1">
      <c r="A317" s="37"/>
      <c r="B317" s="1" t="s">
        <v>137</v>
      </c>
      <c r="C317" s="2" t="s">
        <v>64</v>
      </c>
      <c r="D317" s="12">
        <v>82</v>
      </c>
      <c r="E317" s="12"/>
      <c r="F317" s="12">
        <f>SUM(D317:E317)</f>
        <v>82</v>
      </c>
      <c r="G317" s="12"/>
      <c r="H317" s="12">
        <f>SUM(F317:G317)</f>
        <v>82</v>
      </c>
      <c r="I317" s="12"/>
      <c r="J317" s="12">
        <f>SUM(H317:I317)</f>
        <v>82</v>
      </c>
      <c r="K317" s="12"/>
      <c r="L317" s="12">
        <f>SUM(J317:K317)</f>
        <v>82</v>
      </c>
      <c r="M317" s="12"/>
      <c r="N317" s="12">
        <f>SUM(L317:M317)</f>
        <v>82</v>
      </c>
      <c r="O317" s="12"/>
      <c r="P317" s="12">
        <f>SUM(N317:O317)</f>
        <v>82</v>
      </c>
      <c r="Q317" s="12"/>
      <c r="R317" s="12">
        <f>SUM(P317:Q317)</f>
        <v>82</v>
      </c>
      <c r="S317" s="12"/>
      <c r="T317" s="12">
        <f>SUM(R317:S317)</f>
        <v>82</v>
      </c>
    </row>
    <row r="318" spans="1:20" s="87" customFormat="1" ht="30" customHeight="1" hidden="1" outlineLevel="1" collapsed="1">
      <c r="A318" s="37" t="s">
        <v>715</v>
      </c>
      <c r="B318" s="1"/>
      <c r="C318" s="2" t="s">
        <v>716</v>
      </c>
      <c r="D318" s="12"/>
      <c r="E318" s="12"/>
      <c r="F318" s="12"/>
      <c r="G318" s="12"/>
      <c r="H318" s="12"/>
      <c r="I318" s="12"/>
      <c r="J318" s="12">
        <f aca="true" t="shared" si="213" ref="J318:T318">J319</f>
        <v>0</v>
      </c>
      <c r="K318" s="12">
        <f t="shared" si="213"/>
        <v>0</v>
      </c>
      <c r="L318" s="12">
        <f t="shared" si="213"/>
        <v>0</v>
      </c>
      <c r="M318" s="12">
        <f t="shared" si="213"/>
        <v>0</v>
      </c>
      <c r="N318" s="12">
        <f t="shared" si="213"/>
        <v>0</v>
      </c>
      <c r="O318" s="12">
        <f t="shared" si="213"/>
        <v>0</v>
      </c>
      <c r="P318" s="12">
        <f t="shared" si="213"/>
        <v>0</v>
      </c>
      <c r="Q318" s="12">
        <f t="shared" si="213"/>
        <v>0</v>
      </c>
      <c r="R318" s="12">
        <f t="shared" si="213"/>
        <v>0</v>
      </c>
      <c r="S318" s="12">
        <f t="shared" si="213"/>
        <v>0</v>
      </c>
      <c r="T318" s="12">
        <f t="shared" si="213"/>
        <v>0</v>
      </c>
    </row>
    <row r="319" spans="1:20" s="87" customFormat="1" ht="30" customHeight="1" hidden="1" outlineLevel="1">
      <c r="A319" s="37"/>
      <c r="B319" s="1" t="s">
        <v>137</v>
      </c>
      <c r="C319" s="2" t="s">
        <v>64</v>
      </c>
      <c r="D319" s="12"/>
      <c r="E319" s="12"/>
      <c r="F319" s="12"/>
      <c r="G319" s="12"/>
      <c r="H319" s="12"/>
      <c r="I319" s="12"/>
      <c r="J319" s="12">
        <v>0</v>
      </c>
      <c r="K319" s="12"/>
      <c r="L319" s="12">
        <f>SUM(J319:K319)</f>
        <v>0</v>
      </c>
      <c r="M319" s="12"/>
      <c r="N319" s="12">
        <f>SUM(L319:M319)</f>
        <v>0</v>
      </c>
      <c r="O319" s="12"/>
      <c r="P319" s="12">
        <f>SUM(N319:O319)</f>
        <v>0</v>
      </c>
      <c r="Q319" s="12"/>
      <c r="R319" s="12">
        <f>SUM(P319:Q319)</f>
        <v>0</v>
      </c>
      <c r="S319" s="12"/>
      <c r="T319" s="12">
        <f>SUM(R319:S319)</f>
        <v>0</v>
      </c>
    </row>
    <row r="320" spans="1:20" s="30" customFormat="1" ht="40.5" customHeight="1" hidden="1" outlineLevel="1">
      <c r="A320" s="37" t="s">
        <v>470</v>
      </c>
      <c r="B320" s="1"/>
      <c r="C320" s="2" t="s">
        <v>169</v>
      </c>
      <c r="D320" s="12">
        <f aca="true" t="shared" si="214" ref="D320:T320">D321</f>
        <v>2870.016</v>
      </c>
      <c r="E320" s="12">
        <f t="shared" si="214"/>
        <v>0</v>
      </c>
      <c r="F320" s="12">
        <f t="shared" si="214"/>
        <v>2870.016</v>
      </c>
      <c r="G320" s="12">
        <f t="shared" si="214"/>
        <v>0</v>
      </c>
      <c r="H320" s="12">
        <f t="shared" si="214"/>
        <v>2870.016</v>
      </c>
      <c r="I320" s="12">
        <f t="shared" si="214"/>
        <v>0</v>
      </c>
      <c r="J320" s="12">
        <f t="shared" si="214"/>
        <v>2870.016</v>
      </c>
      <c r="K320" s="12">
        <f t="shared" si="214"/>
        <v>0</v>
      </c>
      <c r="L320" s="12">
        <f t="shared" si="214"/>
        <v>2870.016</v>
      </c>
      <c r="M320" s="12">
        <f t="shared" si="214"/>
        <v>1.25</v>
      </c>
      <c r="N320" s="12">
        <f t="shared" si="214"/>
        <v>2871.266</v>
      </c>
      <c r="O320" s="12">
        <f t="shared" si="214"/>
        <v>0</v>
      </c>
      <c r="P320" s="12">
        <f t="shared" si="214"/>
        <v>2871.266</v>
      </c>
      <c r="Q320" s="12">
        <f t="shared" si="214"/>
        <v>0</v>
      </c>
      <c r="R320" s="12">
        <f t="shared" si="214"/>
        <v>2871.266</v>
      </c>
      <c r="S320" s="12">
        <f t="shared" si="214"/>
        <v>0</v>
      </c>
      <c r="T320" s="12">
        <f t="shared" si="214"/>
        <v>2871.266</v>
      </c>
    </row>
    <row r="321" spans="1:20" s="30" customFormat="1" ht="29.25" customHeight="1" hidden="1" outlineLevel="1">
      <c r="A321" s="37"/>
      <c r="B321" s="1" t="s">
        <v>54</v>
      </c>
      <c r="C321" s="2" t="s">
        <v>112</v>
      </c>
      <c r="D321" s="12">
        <f aca="true" t="shared" si="215" ref="D321:J321">SUM(D323:D324)</f>
        <v>2870.016</v>
      </c>
      <c r="E321" s="12">
        <f t="shared" si="215"/>
        <v>0</v>
      </c>
      <c r="F321" s="12">
        <f t="shared" si="215"/>
        <v>2870.016</v>
      </c>
      <c r="G321" s="12">
        <f t="shared" si="215"/>
        <v>0</v>
      </c>
      <c r="H321" s="12">
        <f t="shared" si="215"/>
        <v>2870.016</v>
      </c>
      <c r="I321" s="12">
        <f t="shared" si="215"/>
        <v>0</v>
      </c>
      <c r="J321" s="12">
        <f t="shared" si="215"/>
        <v>2870.016</v>
      </c>
      <c r="K321" s="12">
        <f aca="true" t="shared" si="216" ref="K321:P321">SUM(K323:K324)</f>
        <v>0</v>
      </c>
      <c r="L321" s="12">
        <f t="shared" si="216"/>
        <v>2870.016</v>
      </c>
      <c r="M321" s="12">
        <f t="shared" si="216"/>
        <v>1.25</v>
      </c>
      <c r="N321" s="12">
        <f t="shared" si="216"/>
        <v>2871.266</v>
      </c>
      <c r="O321" s="12">
        <f t="shared" si="216"/>
        <v>0</v>
      </c>
      <c r="P321" s="12">
        <f t="shared" si="216"/>
        <v>2871.266</v>
      </c>
      <c r="Q321" s="12">
        <f>SUM(Q323:Q324)</f>
        <v>0</v>
      </c>
      <c r="R321" s="12">
        <f>SUM(R323:R324)</f>
        <v>2871.266</v>
      </c>
      <c r="S321" s="12">
        <f>SUM(S323:S324)</f>
        <v>0</v>
      </c>
      <c r="T321" s="12">
        <f>SUM(T323:T324)</f>
        <v>2871.266</v>
      </c>
    </row>
    <row r="322" spans="1:20" s="30" customFormat="1" ht="15" customHeight="1" hidden="1" outlineLevel="1">
      <c r="A322" s="37"/>
      <c r="B322" s="1"/>
      <c r="C322" s="2" t="s">
        <v>158</v>
      </c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20" s="30" customFormat="1" ht="15" customHeight="1" hidden="1" outlineLevel="1">
      <c r="A323" s="37"/>
      <c r="B323" s="1"/>
      <c r="C323" s="2" t="s">
        <v>165</v>
      </c>
      <c r="D323" s="12">
        <v>717.504</v>
      </c>
      <c r="E323" s="12"/>
      <c r="F323" s="12">
        <f>SUM(D323:E323)</f>
        <v>717.504</v>
      </c>
      <c r="G323" s="12"/>
      <c r="H323" s="12">
        <f>SUM(F323:G323)</f>
        <v>717.504</v>
      </c>
      <c r="I323" s="12"/>
      <c r="J323" s="12">
        <f>SUM(H323:I323)</f>
        <v>717.504</v>
      </c>
      <c r="K323" s="12"/>
      <c r="L323" s="12">
        <f>SUM(J323:K323)</f>
        <v>717.504</v>
      </c>
      <c r="M323" s="12">
        <v>1.25</v>
      </c>
      <c r="N323" s="12">
        <f>SUM(L323:M323)</f>
        <v>718.754</v>
      </c>
      <c r="O323" s="12"/>
      <c r="P323" s="12">
        <f>SUM(N323:O323)</f>
        <v>718.754</v>
      </c>
      <c r="Q323" s="12"/>
      <c r="R323" s="12">
        <f>SUM(P323:Q323)</f>
        <v>718.754</v>
      </c>
      <c r="S323" s="12"/>
      <c r="T323" s="12">
        <f>SUM(R323:S323)</f>
        <v>718.754</v>
      </c>
    </row>
    <row r="324" spans="1:20" s="30" customFormat="1" ht="15" customHeight="1" hidden="1" outlineLevel="1">
      <c r="A324" s="37"/>
      <c r="B324" s="1"/>
      <c r="C324" s="2" t="s">
        <v>164</v>
      </c>
      <c r="D324" s="12">
        <v>2152.512</v>
      </c>
      <c r="E324" s="12"/>
      <c r="F324" s="12">
        <f>SUM(D324:E324)</f>
        <v>2152.512</v>
      </c>
      <c r="G324" s="12"/>
      <c r="H324" s="12">
        <f>SUM(F324:G324)</f>
        <v>2152.512</v>
      </c>
      <c r="I324" s="12"/>
      <c r="J324" s="12">
        <f>SUM(H324:I324)</f>
        <v>2152.512</v>
      </c>
      <c r="K324" s="12"/>
      <c r="L324" s="12">
        <f>SUM(J324:K324)</f>
        <v>2152.512</v>
      </c>
      <c r="M324" s="12"/>
      <c r="N324" s="12">
        <f>SUM(L324:M324)</f>
        <v>2152.512</v>
      </c>
      <c r="O324" s="12"/>
      <c r="P324" s="12">
        <f>SUM(N324:O324)</f>
        <v>2152.512</v>
      </c>
      <c r="Q324" s="12"/>
      <c r="R324" s="12">
        <f>SUM(P324:Q324)</f>
        <v>2152.512</v>
      </c>
      <c r="S324" s="12"/>
      <c r="T324" s="12">
        <f>SUM(R324:S324)</f>
        <v>2152.512</v>
      </c>
    </row>
    <row r="325" spans="1:20" s="30" customFormat="1" ht="27.75" customHeight="1" hidden="1" outlineLevel="1">
      <c r="A325" s="37" t="s">
        <v>578</v>
      </c>
      <c r="B325" s="1"/>
      <c r="C325" s="2" t="s">
        <v>579</v>
      </c>
      <c r="D325" s="12"/>
      <c r="E325" s="12"/>
      <c r="F325" s="12">
        <f aca="true" t="shared" si="217" ref="F325:L325">F326+F328</f>
        <v>0</v>
      </c>
      <c r="G325" s="12">
        <f t="shared" si="217"/>
        <v>207.02100000000002</v>
      </c>
      <c r="H325" s="12">
        <f t="shared" si="217"/>
        <v>207.02100000000002</v>
      </c>
      <c r="I325" s="12">
        <f t="shared" si="217"/>
        <v>277.353</v>
      </c>
      <c r="J325" s="12">
        <f t="shared" si="217"/>
        <v>484.37399999999997</v>
      </c>
      <c r="K325" s="12">
        <f t="shared" si="217"/>
        <v>0</v>
      </c>
      <c r="L325" s="12">
        <f t="shared" si="217"/>
        <v>484.37399999999997</v>
      </c>
      <c r="M325" s="12">
        <f aca="true" t="shared" si="218" ref="M325:R325">M326+M328</f>
        <v>0</v>
      </c>
      <c r="N325" s="12">
        <f t="shared" si="218"/>
        <v>484.37399999999997</v>
      </c>
      <c r="O325" s="12">
        <f t="shared" si="218"/>
        <v>-48.14443</v>
      </c>
      <c r="P325" s="12">
        <f t="shared" si="218"/>
        <v>436.22956999999997</v>
      </c>
      <c r="Q325" s="12">
        <f t="shared" si="218"/>
        <v>0</v>
      </c>
      <c r="R325" s="12">
        <f t="shared" si="218"/>
        <v>436.22956999999997</v>
      </c>
      <c r="S325" s="12">
        <f>S326+S328</f>
        <v>0</v>
      </c>
      <c r="T325" s="12">
        <f>T326+T328</f>
        <v>436.22956999999997</v>
      </c>
    </row>
    <row r="326" spans="1:20" s="30" customFormat="1" ht="27.75" customHeight="1" hidden="1" outlineLevel="1">
      <c r="A326" s="37"/>
      <c r="B326" s="1" t="s">
        <v>137</v>
      </c>
      <c r="C326" s="2" t="s">
        <v>64</v>
      </c>
      <c r="D326" s="12"/>
      <c r="E326" s="12"/>
      <c r="F326" s="12">
        <f aca="true" t="shared" si="219" ref="F326:T326">F327</f>
        <v>0</v>
      </c>
      <c r="G326" s="12">
        <f t="shared" si="219"/>
        <v>122.908</v>
      </c>
      <c r="H326" s="12">
        <f t="shared" si="219"/>
        <v>122.908</v>
      </c>
      <c r="I326" s="12">
        <f t="shared" si="219"/>
        <v>25.36278</v>
      </c>
      <c r="J326" s="12">
        <f t="shared" si="219"/>
        <v>148.27078</v>
      </c>
      <c r="K326" s="12">
        <f t="shared" si="219"/>
        <v>0</v>
      </c>
      <c r="L326" s="12">
        <f t="shared" si="219"/>
        <v>148.27078</v>
      </c>
      <c r="M326" s="12">
        <f t="shared" si="219"/>
        <v>0</v>
      </c>
      <c r="N326" s="12">
        <f t="shared" si="219"/>
        <v>148.27078</v>
      </c>
      <c r="O326" s="12">
        <f t="shared" si="219"/>
        <v>-48.14443</v>
      </c>
      <c r="P326" s="12">
        <f t="shared" si="219"/>
        <v>100.12635</v>
      </c>
      <c r="Q326" s="12">
        <f t="shared" si="219"/>
        <v>0</v>
      </c>
      <c r="R326" s="12">
        <f t="shared" si="219"/>
        <v>100.12635</v>
      </c>
      <c r="S326" s="12">
        <f t="shared" si="219"/>
        <v>0</v>
      </c>
      <c r="T326" s="12">
        <f t="shared" si="219"/>
        <v>100.12635</v>
      </c>
    </row>
    <row r="327" spans="1:20" s="30" customFormat="1" ht="15" customHeight="1" hidden="1" outlineLevel="1">
      <c r="A327" s="37"/>
      <c r="B327" s="1"/>
      <c r="C327" s="2" t="s">
        <v>165</v>
      </c>
      <c r="D327" s="12"/>
      <c r="E327" s="12"/>
      <c r="F327" s="12">
        <v>0</v>
      </c>
      <c r="G327" s="12">
        <v>122.908</v>
      </c>
      <c r="H327" s="12">
        <f>SUM(F327:G327)</f>
        <v>122.908</v>
      </c>
      <c r="I327" s="12">
        <v>25.36278</v>
      </c>
      <c r="J327" s="12">
        <f>SUM(H327:I327)</f>
        <v>148.27078</v>
      </c>
      <c r="K327" s="12"/>
      <c r="L327" s="12">
        <f>SUM(J327:K327)</f>
        <v>148.27078</v>
      </c>
      <c r="M327" s="12"/>
      <c r="N327" s="12">
        <f>SUM(L327:M327)</f>
        <v>148.27078</v>
      </c>
      <c r="O327" s="12">
        <v>-48.14443</v>
      </c>
      <c r="P327" s="12">
        <f>SUM(N327:O327)</f>
        <v>100.12635</v>
      </c>
      <c r="Q327" s="12"/>
      <c r="R327" s="12">
        <f>SUM(P327:Q327)</f>
        <v>100.12635</v>
      </c>
      <c r="S327" s="12"/>
      <c r="T327" s="12">
        <f>SUM(R327:S327)</f>
        <v>100.12635</v>
      </c>
    </row>
    <row r="328" spans="1:20" s="30" customFormat="1" ht="28.5" customHeight="1" hidden="1" outlineLevel="1">
      <c r="A328" s="37"/>
      <c r="B328" s="1" t="s">
        <v>54</v>
      </c>
      <c r="C328" s="2" t="s">
        <v>112</v>
      </c>
      <c r="D328" s="12"/>
      <c r="E328" s="12"/>
      <c r="F328" s="12">
        <f aca="true" t="shared" si="220" ref="F328:T328">F329</f>
        <v>0</v>
      </c>
      <c r="G328" s="12">
        <f t="shared" si="220"/>
        <v>84.113</v>
      </c>
      <c r="H328" s="12">
        <f t="shared" si="220"/>
        <v>84.113</v>
      </c>
      <c r="I328" s="12">
        <f t="shared" si="220"/>
        <v>251.99022</v>
      </c>
      <c r="J328" s="12">
        <f t="shared" si="220"/>
        <v>336.10321999999996</v>
      </c>
      <c r="K328" s="12">
        <f t="shared" si="220"/>
        <v>0</v>
      </c>
      <c r="L328" s="12">
        <f t="shared" si="220"/>
        <v>336.10321999999996</v>
      </c>
      <c r="M328" s="12">
        <f t="shared" si="220"/>
        <v>0</v>
      </c>
      <c r="N328" s="12">
        <f t="shared" si="220"/>
        <v>336.10321999999996</v>
      </c>
      <c r="O328" s="12">
        <f t="shared" si="220"/>
        <v>0</v>
      </c>
      <c r="P328" s="12">
        <f t="shared" si="220"/>
        <v>336.10321999999996</v>
      </c>
      <c r="Q328" s="12">
        <f t="shared" si="220"/>
        <v>0</v>
      </c>
      <c r="R328" s="12">
        <f t="shared" si="220"/>
        <v>336.10321999999996</v>
      </c>
      <c r="S328" s="12">
        <f t="shared" si="220"/>
        <v>0</v>
      </c>
      <c r="T328" s="12">
        <f t="shared" si="220"/>
        <v>336.10321999999996</v>
      </c>
    </row>
    <row r="329" spans="1:20" s="30" customFormat="1" ht="16.5" customHeight="1" hidden="1" outlineLevel="1">
      <c r="A329" s="37"/>
      <c r="B329" s="1"/>
      <c r="C329" s="2" t="s">
        <v>165</v>
      </c>
      <c r="D329" s="12"/>
      <c r="E329" s="12"/>
      <c r="F329" s="12">
        <v>0</v>
      </c>
      <c r="G329" s="12">
        <v>84.113</v>
      </c>
      <c r="H329" s="12">
        <f>SUM(F329:G329)</f>
        <v>84.113</v>
      </c>
      <c r="I329" s="12">
        <v>251.99022</v>
      </c>
      <c r="J329" s="12">
        <f>SUM(H329:I329)</f>
        <v>336.10321999999996</v>
      </c>
      <c r="K329" s="12"/>
      <c r="L329" s="12">
        <f>SUM(J329:K329)</f>
        <v>336.10321999999996</v>
      </c>
      <c r="M329" s="12"/>
      <c r="N329" s="12">
        <f>SUM(L329:M329)</f>
        <v>336.10321999999996</v>
      </c>
      <c r="O329" s="12"/>
      <c r="P329" s="12">
        <f>SUM(N329:O329)</f>
        <v>336.10321999999996</v>
      </c>
      <c r="Q329" s="12"/>
      <c r="R329" s="12">
        <f>SUM(P329:Q329)</f>
        <v>336.10321999999996</v>
      </c>
      <c r="S329" s="12"/>
      <c r="T329" s="12">
        <f>SUM(R329:S329)</f>
        <v>336.10321999999996</v>
      </c>
    </row>
    <row r="330" spans="1:20" s="53" customFormat="1" ht="29.25" customHeight="1" hidden="1" outlineLevel="1">
      <c r="A330" s="37" t="s">
        <v>436</v>
      </c>
      <c r="B330" s="1"/>
      <c r="C330" s="2" t="s">
        <v>437</v>
      </c>
      <c r="D330" s="12">
        <f aca="true" t="shared" si="221" ref="D330:T330">D331</f>
        <v>217.46924</v>
      </c>
      <c r="E330" s="12">
        <f t="shared" si="221"/>
        <v>0</v>
      </c>
      <c r="F330" s="12">
        <f t="shared" si="221"/>
        <v>217.46924</v>
      </c>
      <c r="G330" s="12">
        <f t="shared" si="221"/>
        <v>0</v>
      </c>
      <c r="H330" s="12">
        <f t="shared" si="221"/>
        <v>217.46924</v>
      </c>
      <c r="I330" s="12">
        <f t="shared" si="221"/>
        <v>0</v>
      </c>
      <c r="J330" s="12">
        <f t="shared" si="221"/>
        <v>217.46924</v>
      </c>
      <c r="K330" s="12">
        <f t="shared" si="221"/>
        <v>0</v>
      </c>
      <c r="L330" s="12">
        <f t="shared" si="221"/>
        <v>217.46924</v>
      </c>
      <c r="M330" s="12">
        <f t="shared" si="221"/>
        <v>0</v>
      </c>
      <c r="N330" s="12">
        <f t="shared" si="221"/>
        <v>217.46924</v>
      </c>
      <c r="O330" s="12">
        <f t="shared" si="221"/>
        <v>0</v>
      </c>
      <c r="P330" s="12">
        <f t="shared" si="221"/>
        <v>217.46924</v>
      </c>
      <c r="Q330" s="12">
        <f t="shared" si="221"/>
        <v>0</v>
      </c>
      <c r="R330" s="12">
        <f t="shared" si="221"/>
        <v>217.46924</v>
      </c>
      <c r="S330" s="12">
        <f t="shared" si="221"/>
        <v>0</v>
      </c>
      <c r="T330" s="12">
        <f t="shared" si="221"/>
        <v>217.46924</v>
      </c>
    </row>
    <row r="331" spans="1:20" s="53" customFormat="1" ht="29.25" customHeight="1" hidden="1" outlineLevel="1">
      <c r="A331" s="37"/>
      <c r="B331" s="1" t="s">
        <v>137</v>
      </c>
      <c r="C331" s="2" t="s">
        <v>64</v>
      </c>
      <c r="D331" s="12">
        <f aca="true" t="shared" si="222" ref="D331:L331">SUM(D333:D334)</f>
        <v>217.46924</v>
      </c>
      <c r="E331" s="12">
        <f t="shared" si="222"/>
        <v>0</v>
      </c>
      <c r="F331" s="12">
        <f t="shared" si="222"/>
        <v>217.46924</v>
      </c>
      <c r="G331" s="12">
        <f t="shared" si="222"/>
        <v>0</v>
      </c>
      <c r="H331" s="12">
        <f t="shared" si="222"/>
        <v>217.46924</v>
      </c>
      <c r="I331" s="12">
        <f t="shared" si="222"/>
        <v>0</v>
      </c>
      <c r="J331" s="12">
        <f t="shared" si="222"/>
        <v>217.46924</v>
      </c>
      <c r="K331" s="12">
        <f t="shared" si="222"/>
        <v>0</v>
      </c>
      <c r="L331" s="12">
        <f t="shared" si="222"/>
        <v>217.46924</v>
      </c>
      <c r="M331" s="12">
        <f aca="true" t="shared" si="223" ref="M331:R331">SUM(M333:M334)</f>
        <v>0</v>
      </c>
      <c r="N331" s="12">
        <f t="shared" si="223"/>
        <v>217.46924</v>
      </c>
      <c r="O331" s="12">
        <f t="shared" si="223"/>
        <v>0</v>
      </c>
      <c r="P331" s="12">
        <f t="shared" si="223"/>
        <v>217.46924</v>
      </c>
      <c r="Q331" s="12">
        <f t="shared" si="223"/>
        <v>0</v>
      </c>
      <c r="R331" s="12">
        <f t="shared" si="223"/>
        <v>217.46924</v>
      </c>
      <c r="S331" s="12">
        <f>SUM(S333:S334)</f>
        <v>0</v>
      </c>
      <c r="T331" s="12">
        <f>SUM(T333:T334)</f>
        <v>217.46924</v>
      </c>
    </row>
    <row r="332" spans="1:20" s="53" customFormat="1" ht="16.5" customHeight="1" hidden="1" outlineLevel="1">
      <c r="A332" s="37"/>
      <c r="B332" s="1"/>
      <c r="C332" s="2" t="s">
        <v>158</v>
      </c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s="53" customFormat="1" ht="16.5" customHeight="1" hidden="1" outlineLevel="1">
      <c r="A333" s="37"/>
      <c r="B333" s="1"/>
      <c r="C333" s="2" t="s">
        <v>165</v>
      </c>
      <c r="D333" s="12">
        <f>217.46923+0.00001</f>
        <v>217.46924</v>
      </c>
      <c r="E333" s="12"/>
      <c r="F333" s="12">
        <f>SUM(D333:E333)</f>
        <v>217.46924</v>
      </c>
      <c r="G333" s="12"/>
      <c r="H333" s="12">
        <f>SUM(F333:G333)</f>
        <v>217.46924</v>
      </c>
      <c r="I333" s="12"/>
      <c r="J333" s="12">
        <f>SUM(H333:I333)</f>
        <v>217.46924</v>
      </c>
      <c r="K333" s="12"/>
      <c r="L333" s="12">
        <f>SUM(J333:K333)</f>
        <v>217.46924</v>
      </c>
      <c r="M333" s="12"/>
      <c r="N333" s="12">
        <f>SUM(L333:M333)</f>
        <v>217.46924</v>
      </c>
      <c r="O333" s="12"/>
      <c r="P333" s="12">
        <f>SUM(N333:O333)</f>
        <v>217.46924</v>
      </c>
      <c r="Q333" s="12"/>
      <c r="R333" s="12">
        <f>SUM(P333:Q333)</f>
        <v>217.46924</v>
      </c>
      <c r="S333" s="12"/>
      <c r="T333" s="12">
        <f>SUM(R333:S333)</f>
        <v>217.46924</v>
      </c>
    </row>
    <row r="334" spans="1:20" s="53" customFormat="1" ht="16.5" customHeight="1" hidden="1" outlineLevel="1">
      <c r="A334" s="37"/>
      <c r="B334" s="1"/>
      <c r="C334" s="2" t="s">
        <v>164</v>
      </c>
      <c r="D334" s="12"/>
      <c r="E334" s="12"/>
      <c r="F334" s="12">
        <f>SUM(D334:E334)</f>
        <v>0</v>
      </c>
      <c r="G334" s="12"/>
      <c r="H334" s="12">
        <f>SUM(F334:G334)</f>
        <v>0</v>
      </c>
      <c r="I334" s="12"/>
      <c r="J334" s="12">
        <f>SUM(H334:I334)</f>
        <v>0</v>
      </c>
      <c r="K334" s="12"/>
      <c r="L334" s="12">
        <f>SUM(J334:K334)</f>
        <v>0</v>
      </c>
      <c r="M334" s="12"/>
      <c r="N334" s="12">
        <f>SUM(L334:M334)</f>
        <v>0</v>
      </c>
      <c r="O334" s="12"/>
      <c r="P334" s="12">
        <f>SUM(N334:O334)</f>
        <v>0</v>
      </c>
      <c r="Q334" s="12"/>
      <c r="R334" s="12">
        <f>SUM(P334:Q334)</f>
        <v>0</v>
      </c>
      <c r="S334" s="12"/>
      <c r="T334" s="12">
        <f>SUM(R334:S334)</f>
        <v>0</v>
      </c>
    </row>
    <row r="335" spans="1:20" s="30" customFormat="1" ht="42" customHeight="1" hidden="1" outlineLevel="1" collapsed="1">
      <c r="A335" s="37" t="s">
        <v>414</v>
      </c>
      <c r="B335" s="1"/>
      <c r="C335" s="2" t="s">
        <v>557</v>
      </c>
      <c r="D335" s="12">
        <f aca="true" t="shared" si="224" ref="D335:J335">D336+D339</f>
        <v>13960.899999999998</v>
      </c>
      <c r="E335" s="12">
        <f t="shared" si="224"/>
        <v>0</v>
      </c>
      <c r="F335" s="12">
        <f t="shared" si="224"/>
        <v>13960.899999999998</v>
      </c>
      <c r="G335" s="12">
        <f t="shared" si="224"/>
        <v>0</v>
      </c>
      <c r="H335" s="12">
        <f t="shared" si="224"/>
        <v>13960.899999999998</v>
      </c>
      <c r="I335" s="12">
        <f t="shared" si="224"/>
        <v>0</v>
      </c>
      <c r="J335" s="12">
        <f t="shared" si="224"/>
        <v>13960.899999999998</v>
      </c>
      <c r="K335" s="12">
        <f aca="true" t="shared" si="225" ref="K335:P335">K336+K339</f>
        <v>0</v>
      </c>
      <c r="L335" s="12">
        <f t="shared" si="225"/>
        <v>13960.899999999998</v>
      </c>
      <c r="M335" s="12">
        <f t="shared" si="225"/>
        <v>0</v>
      </c>
      <c r="N335" s="12">
        <f t="shared" si="225"/>
        <v>13960.899999999998</v>
      </c>
      <c r="O335" s="12">
        <f t="shared" si="225"/>
        <v>0</v>
      </c>
      <c r="P335" s="12">
        <f t="shared" si="225"/>
        <v>13960.899999999998</v>
      </c>
      <c r="Q335" s="12">
        <f>Q336+Q339</f>
        <v>0</v>
      </c>
      <c r="R335" s="12">
        <f>R336+R339</f>
        <v>13960.899999999998</v>
      </c>
      <c r="S335" s="12">
        <f>S336+S339</f>
        <v>0</v>
      </c>
      <c r="T335" s="12">
        <f>T336+T339</f>
        <v>13960.899999999998</v>
      </c>
    </row>
    <row r="336" spans="1:20" s="30" customFormat="1" ht="28.5" customHeight="1" hidden="1" outlineLevel="1">
      <c r="A336" s="37" t="s">
        <v>464</v>
      </c>
      <c r="B336" s="1"/>
      <c r="C336" s="2" t="s">
        <v>413</v>
      </c>
      <c r="D336" s="12">
        <f aca="true" t="shared" si="226" ref="D336:J336">SUM(D337:D338)</f>
        <v>12984.599999999999</v>
      </c>
      <c r="E336" s="12">
        <f t="shared" si="226"/>
        <v>0</v>
      </c>
      <c r="F336" s="12">
        <f t="shared" si="226"/>
        <v>12984.599999999999</v>
      </c>
      <c r="G336" s="12">
        <f t="shared" si="226"/>
        <v>0</v>
      </c>
      <c r="H336" s="12">
        <f t="shared" si="226"/>
        <v>12984.599999999999</v>
      </c>
      <c r="I336" s="12">
        <f t="shared" si="226"/>
        <v>0</v>
      </c>
      <c r="J336" s="12">
        <f t="shared" si="226"/>
        <v>12984.599999999999</v>
      </c>
      <c r="K336" s="12">
        <f aca="true" t="shared" si="227" ref="K336:P336">SUM(K337:K338)</f>
        <v>0</v>
      </c>
      <c r="L336" s="12">
        <f t="shared" si="227"/>
        <v>12984.599999999999</v>
      </c>
      <c r="M336" s="12">
        <f t="shared" si="227"/>
        <v>0</v>
      </c>
      <c r="N336" s="12">
        <f t="shared" si="227"/>
        <v>12984.599999999999</v>
      </c>
      <c r="O336" s="12">
        <f t="shared" si="227"/>
        <v>0</v>
      </c>
      <c r="P336" s="12">
        <f t="shared" si="227"/>
        <v>12984.599999999999</v>
      </c>
      <c r="Q336" s="12">
        <f>SUM(Q337:Q338)</f>
        <v>0</v>
      </c>
      <c r="R336" s="12">
        <f>SUM(R337:R338)</f>
        <v>12984.599999999999</v>
      </c>
      <c r="S336" s="12">
        <f>SUM(S337:S338)</f>
        <v>0</v>
      </c>
      <c r="T336" s="12">
        <f>SUM(T337:T338)</f>
        <v>12984.599999999999</v>
      </c>
    </row>
    <row r="337" spans="1:20" s="30" customFormat="1" ht="14.25" customHeight="1" hidden="1" outlineLevel="1">
      <c r="A337" s="37"/>
      <c r="B337" s="1" t="s">
        <v>138</v>
      </c>
      <c r="C337" s="2" t="s">
        <v>139</v>
      </c>
      <c r="D337" s="12">
        <v>2100.3</v>
      </c>
      <c r="E337" s="12"/>
      <c r="F337" s="12">
        <f>SUM(D337:E337)</f>
        <v>2100.3</v>
      </c>
      <c r="G337" s="12"/>
      <c r="H337" s="12">
        <f>SUM(F337:G337)</f>
        <v>2100.3</v>
      </c>
      <c r="I337" s="12"/>
      <c r="J337" s="12">
        <f>SUM(H337:I337)</f>
        <v>2100.3</v>
      </c>
      <c r="K337" s="12"/>
      <c r="L337" s="12">
        <f>SUM(J337:K337)</f>
        <v>2100.3</v>
      </c>
      <c r="M337" s="12"/>
      <c r="N337" s="12">
        <f>SUM(L337:M337)</f>
        <v>2100.3</v>
      </c>
      <c r="O337" s="12"/>
      <c r="P337" s="12">
        <f>SUM(N337:O337)</f>
        <v>2100.3</v>
      </c>
      <c r="Q337" s="12"/>
      <c r="R337" s="12">
        <f>SUM(P337:Q337)</f>
        <v>2100.3</v>
      </c>
      <c r="S337" s="12"/>
      <c r="T337" s="12">
        <f>SUM(R337:S337)</f>
        <v>2100.3</v>
      </c>
    </row>
    <row r="338" spans="1:20" s="30" customFormat="1" ht="14.25" customHeight="1" hidden="1" outlineLevel="1">
      <c r="A338" s="37"/>
      <c r="B338" s="1" t="s">
        <v>143</v>
      </c>
      <c r="C338" s="2" t="s">
        <v>144</v>
      </c>
      <c r="D338" s="12">
        <v>10884.3</v>
      </c>
      <c r="E338" s="12"/>
      <c r="F338" s="12">
        <f>SUM(D338:E338)</f>
        <v>10884.3</v>
      </c>
      <c r="G338" s="12"/>
      <c r="H338" s="12">
        <f>SUM(F338:G338)</f>
        <v>10884.3</v>
      </c>
      <c r="I338" s="12"/>
      <c r="J338" s="12">
        <f>SUM(H338:I338)</f>
        <v>10884.3</v>
      </c>
      <c r="K338" s="12"/>
      <c r="L338" s="12">
        <f>SUM(J338:K338)</f>
        <v>10884.3</v>
      </c>
      <c r="M338" s="12"/>
      <c r="N338" s="12">
        <f>SUM(L338:M338)</f>
        <v>10884.3</v>
      </c>
      <c r="O338" s="12"/>
      <c r="P338" s="12">
        <f>SUM(N338:O338)</f>
        <v>10884.3</v>
      </c>
      <c r="Q338" s="12"/>
      <c r="R338" s="12">
        <f>SUM(P338:Q338)</f>
        <v>10884.3</v>
      </c>
      <c r="S338" s="12"/>
      <c r="T338" s="12">
        <f>SUM(R338:S338)</f>
        <v>10884.3</v>
      </c>
    </row>
    <row r="339" spans="1:20" s="53" customFormat="1" ht="27.75" customHeight="1" hidden="1" outlineLevel="1">
      <c r="A339" s="37" t="s">
        <v>465</v>
      </c>
      <c r="B339" s="1"/>
      <c r="C339" s="2" t="s">
        <v>393</v>
      </c>
      <c r="D339" s="12">
        <f aca="true" t="shared" si="228" ref="D339:T339">D340</f>
        <v>976.3</v>
      </c>
      <c r="E339" s="12">
        <f t="shared" si="228"/>
        <v>0</v>
      </c>
      <c r="F339" s="12">
        <f t="shared" si="228"/>
        <v>976.3</v>
      </c>
      <c r="G339" s="12">
        <f t="shared" si="228"/>
        <v>0</v>
      </c>
      <c r="H339" s="12">
        <f t="shared" si="228"/>
        <v>976.3</v>
      </c>
      <c r="I339" s="12">
        <f t="shared" si="228"/>
        <v>0</v>
      </c>
      <c r="J339" s="12">
        <f t="shared" si="228"/>
        <v>976.3</v>
      </c>
      <c r="K339" s="12">
        <f t="shared" si="228"/>
        <v>0</v>
      </c>
      <c r="L339" s="12">
        <f t="shared" si="228"/>
        <v>976.3</v>
      </c>
      <c r="M339" s="12">
        <f t="shared" si="228"/>
        <v>0</v>
      </c>
      <c r="N339" s="12">
        <f t="shared" si="228"/>
        <v>976.3</v>
      </c>
      <c r="O339" s="12">
        <f t="shared" si="228"/>
        <v>0</v>
      </c>
      <c r="P339" s="12">
        <f t="shared" si="228"/>
        <v>976.3</v>
      </c>
      <c r="Q339" s="12">
        <f t="shared" si="228"/>
        <v>0</v>
      </c>
      <c r="R339" s="12">
        <f t="shared" si="228"/>
        <v>976.3</v>
      </c>
      <c r="S339" s="12">
        <f t="shared" si="228"/>
        <v>0</v>
      </c>
      <c r="T339" s="12">
        <f t="shared" si="228"/>
        <v>976.3</v>
      </c>
    </row>
    <row r="340" spans="1:20" s="53" customFormat="1" ht="15.75" customHeight="1" hidden="1" outlineLevel="1">
      <c r="A340" s="37"/>
      <c r="B340" s="1" t="s">
        <v>143</v>
      </c>
      <c r="C340" s="2" t="s">
        <v>144</v>
      </c>
      <c r="D340" s="12">
        <v>976.3</v>
      </c>
      <c r="E340" s="12"/>
      <c r="F340" s="12">
        <f>SUM(D340:E340)</f>
        <v>976.3</v>
      </c>
      <c r="G340" s="12"/>
      <c r="H340" s="12">
        <f>SUM(F340:G340)</f>
        <v>976.3</v>
      </c>
      <c r="I340" s="12"/>
      <c r="J340" s="12">
        <f>SUM(H340:I340)</f>
        <v>976.3</v>
      </c>
      <c r="K340" s="12"/>
      <c r="L340" s="12">
        <f>SUM(J340:K340)</f>
        <v>976.3</v>
      </c>
      <c r="M340" s="12"/>
      <c r="N340" s="12">
        <f>SUM(L340:M340)</f>
        <v>976.3</v>
      </c>
      <c r="O340" s="12"/>
      <c r="P340" s="12">
        <f>SUM(N340:O340)</f>
        <v>976.3</v>
      </c>
      <c r="Q340" s="12"/>
      <c r="R340" s="12">
        <f>SUM(P340:Q340)</f>
        <v>976.3</v>
      </c>
      <c r="S340" s="12"/>
      <c r="T340" s="12">
        <f>SUM(R340:S340)</f>
        <v>976.3</v>
      </c>
    </row>
    <row r="341" spans="1:20" s="30" customFormat="1" ht="15.75" customHeight="1" hidden="1" outlineLevel="1">
      <c r="A341" s="37" t="s">
        <v>125</v>
      </c>
      <c r="B341" s="1"/>
      <c r="C341" s="2" t="s">
        <v>450</v>
      </c>
      <c r="D341" s="12">
        <f aca="true" t="shared" si="229" ref="D341:T341">D342</f>
        <v>2717</v>
      </c>
      <c r="E341" s="12">
        <f t="shared" si="229"/>
        <v>0</v>
      </c>
      <c r="F341" s="12">
        <f t="shared" si="229"/>
        <v>2717</v>
      </c>
      <c r="G341" s="12">
        <f t="shared" si="229"/>
        <v>0</v>
      </c>
      <c r="H341" s="12">
        <f t="shared" si="229"/>
        <v>2717</v>
      </c>
      <c r="I341" s="12">
        <f t="shared" si="229"/>
        <v>0</v>
      </c>
      <c r="J341" s="12">
        <f t="shared" si="229"/>
        <v>2717</v>
      </c>
      <c r="K341" s="12">
        <f t="shared" si="229"/>
        <v>0</v>
      </c>
      <c r="L341" s="12">
        <f t="shared" si="229"/>
        <v>2717</v>
      </c>
      <c r="M341" s="12">
        <f t="shared" si="229"/>
        <v>0</v>
      </c>
      <c r="N341" s="12">
        <f t="shared" si="229"/>
        <v>2717</v>
      </c>
      <c r="O341" s="12">
        <f t="shared" si="229"/>
        <v>0</v>
      </c>
      <c r="P341" s="12">
        <f t="shared" si="229"/>
        <v>2717</v>
      </c>
      <c r="Q341" s="12">
        <f t="shared" si="229"/>
        <v>0</v>
      </c>
      <c r="R341" s="12">
        <f t="shared" si="229"/>
        <v>2717</v>
      </c>
      <c r="S341" s="12">
        <f t="shared" si="229"/>
        <v>0</v>
      </c>
      <c r="T341" s="12">
        <f t="shared" si="229"/>
        <v>2717</v>
      </c>
    </row>
    <row r="342" spans="1:20" s="30" customFormat="1" ht="27.75" customHeight="1" hidden="1" outlineLevel="1">
      <c r="A342" s="37" t="s">
        <v>126</v>
      </c>
      <c r="B342" s="1"/>
      <c r="C342" s="2" t="s">
        <v>420</v>
      </c>
      <c r="D342" s="12">
        <f aca="true" t="shared" si="230" ref="D342:J342">D343+D347+D345</f>
        <v>2717</v>
      </c>
      <c r="E342" s="12">
        <f t="shared" si="230"/>
        <v>0</v>
      </c>
      <c r="F342" s="12">
        <f t="shared" si="230"/>
        <v>2717</v>
      </c>
      <c r="G342" s="12">
        <f t="shared" si="230"/>
        <v>0</v>
      </c>
      <c r="H342" s="12">
        <f t="shared" si="230"/>
        <v>2717</v>
      </c>
      <c r="I342" s="12">
        <f t="shared" si="230"/>
        <v>0</v>
      </c>
      <c r="J342" s="12">
        <f t="shared" si="230"/>
        <v>2717</v>
      </c>
      <c r="K342" s="12">
        <f aca="true" t="shared" si="231" ref="K342:P342">K343+K347+K345</f>
        <v>0</v>
      </c>
      <c r="L342" s="12">
        <f t="shared" si="231"/>
        <v>2717</v>
      </c>
      <c r="M342" s="12">
        <f t="shared" si="231"/>
        <v>0</v>
      </c>
      <c r="N342" s="12">
        <f t="shared" si="231"/>
        <v>2717</v>
      </c>
      <c r="O342" s="12">
        <f t="shared" si="231"/>
        <v>0</v>
      </c>
      <c r="P342" s="12">
        <f t="shared" si="231"/>
        <v>2717</v>
      </c>
      <c r="Q342" s="12">
        <f>Q343+Q347+Q345</f>
        <v>0</v>
      </c>
      <c r="R342" s="12">
        <f>R343+R347+R345</f>
        <v>2717</v>
      </c>
      <c r="S342" s="12">
        <f>S343+S347+S345</f>
        <v>0</v>
      </c>
      <c r="T342" s="12">
        <f>T343+T347+T345</f>
        <v>2717</v>
      </c>
    </row>
    <row r="343" spans="1:20" s="30" customFormat="1" ht="28.5" customHeight="1" hidden="1" outlineLevel="1">
      <c r="A343" s="37" t="s">
        <v>433</v>
      </c>
      <c r="B343" s="1"/>
      <c r="C343" s="2" t="s">
        <v>421</v>
      </c>
      <c r="D343" s="12">
        <f aca="true" t="shared" si="232" ref="D343:T343">D344</f>
        <v>388</v>
      </c>
      <c r="E343" s="12">
        <f t="shared" si="232"/>
        <v>0</v>
      </c>
      <c r="F343" s="12">
        <f t="shared" si="232"/>
        <v>388</v>
      </c>
      <c r="G343" s="12">
        <f t="shared" si="232"/>
        <v>0</v>
      </c>
      <c r="H343" s="12">
        <f t="shared" si="232"/>
        <v>388</v>
      </c>
      <c r="I343" s="12">
        <f t="shared" si="232"/>
        <v>0</v>
      </c>
      <c r="J343" s="12">
        <f t="shared" si="232"/>
        <v>388</v>
      </c>
      <c r="K343" s="12">
        <f t="shared" si="232"/>
        <v>0</v>
      </c>
      <c r="L343" s="12">
        <f t="shared" si="232"/>
        <v>388</v>
      </c>
      <c r="M343" s="12">
        <f t="shared" si="232"/>
        <v>0</v>
      </c>
      <c r="N343" s="12">
        <f t="shared" si="232"/>
        <v>388</v>
      </c>
      <c r="O343" s="12">
        <f t="shared" si="232"/>
        <v>0</v>
      </c>
      <c r="P343" s="12">
        <f t="shared" si="232"/>
        <v>388</v>
      </c>
      <c r="Q343" s="12">
        <f t="shared" si="232"/>
        <v>0</v>
      </c>
      <c r="R343" s="12">
        <f t="shared" si="232"/>
        <v>388</v>
      </c>
      <c r="S343" s="12">
        <f t="shared" si="232"/>
        <v>0</v>
      </c>
      <c r="T343" s="12">
        <f t="shared" si="232"/>
        <v>388</v>
      </c>
    </row>
    <row r="344" spans="1:20" s="30" customFormat="1" ht="28.5" customHeight="1" hidden="1" outlineLevel="1">
      <c r="A344" s="37"/>
      <c r="B344" s="1" t="s">
        <v>135</v>
      </c>
      <c r="C344" s="2" t="s">
        <v>136</v>
      </c>
      <c r="D344" s="12">
        <v>388</v>
      </c>
      <c r="E344" s="12"/>
      <c r="F344" s="12">
        <f>SUM(D344:E344)</f>
        <v>388</v>
      </c>
      <c r="G344" s="12"/>
      <c r="H344" s="12">
        <f>SUM(F344:G344)</f>
        <v>388</v>
      </c>
      <c r="I344" s="12"/>
      <c r="J344" s="12">
        <f>SUM(H344:I344)</f>
        <v>388</v>
      </c>
      <c r="K344" s="12"/>
      <c r="L344" s="12">
        <f>SUM(J344:K344)</f>
        <v>388</v>
      </c>
      <c r="M344" s="12"/>
      <c r="N344" s="12">
        <f>SUM(L344:M344)</f>
        <v>388</v>
      </c>
      <c r="O344" s="12"/>
      <c r="P344" s="12">
        <f>SUM(N344:O344)</f>
        <v>388</v>
      </c>
      <c r="Q344" s="12"/>
      <c r="R344" s="12">
        <f>SUM(P344:Q344)</f>
        <v>388</v>
      </c>
      <c r="S344" s="12"/>
      <c r="T344" s="12">
        <f>SUM(R344:S344)</f>
        <v>388</v>
      </c>
    </row>
    <row r="345" spans="1:20" s="30" customFormat="1" ht="28.5" customHeight="1" hidden="1" outlineLevel="1">
      <c r="A345" s="37" t="s">
        <v>435</v>
      </c>
      <c r="B345" s="1"/>
      <c r="C345" s="2" t="s">
        <v>319</v>
      </c>
      <c r="D345" s="12">
        <f aca="true" t="shared" si="233" ref="D345:T345">D346</f>
        <v>947</v>
      </c>
      <c r="E345" s="12">
        <f t="shared" si="233"/>
        <v>0</v>
      </c>
      <c r="F345" s="12">
        <f t="shared" si="233"/>
        <v>947</v>
      </c>
      <c r="G345" s="12">
        <f t="shared" si="233"/>
        <v>0</v>
      </c>
      <c r="H345" s="12">
        <f t="shared" si="233"/>
        <v>947</v>
      </c>
      <c r="I345" s="12">
        <f t="shared" si="233"/>
        <v>0</v>
      </c>
      <c r="J345" s="12">
        <f t="shared" si="233"/>
        <v>947</v>
      </c>
      <c r="K345" s="12">
        <f t="shared" si="233"/>
        <v>0</v>
      </c>
      <c r="L345" s="12">
        <f t="shared" si="233"/>
        <v>947</v>
      </c>
      <c r="M345" s="12">
        <f t="shared" si="233"/>
        <v>0</v>
      </c>
      <c r="N345" s="12">
        <f t="shared" si="233"/>
        <v>947</v>
      </c>
      <c r="O345" s="12">
        <f t="shared" si="233"/>
        <v>0</v>
      </c>
      <c r="P345" s="12">
        <f t="shared" si="233"/>
        <v>947</v>
      </c>
      <c r="Q345" s="12">
        <f t="shared" si="233"/>
        <v>0</v>
      </c>
      <c r="R345" s="12">
        <f t="shared" si="233"/>
        <v>947</v>
      </c>
      <c r="S345" s="12">
        <f t="shared" si="233"/>
        <v>0</v>
      </c>
      <c r="T345" s="12">
        <f t="shared" si="233"/>
        <v>947</v>
      </c>
    </row>
    <row r="346" spans="1:20" s="30" customFormat="1" ht="28.5" customHeight="1" hidden="1" outlineLevel="1">
      <c r="A346" s="37"/>
      <c r="B346" s="1" t="s">
        <v>137</v>
      </c>
      <c r="C346" s="2" t="s">
        <v>64</v>
      </c>
      <c r="D346" s="12">
        <v>947</v>
      </c>
      <c r="E346" s="12"/>
      <c r="F346" s="12">
        <f>SUM(D346:E346)</f>
        <v>947</v>
      </c>
      <c r="G346" s="12"/>
      <c r="H346" s="12">
        <f>SUM(F346:G346)</f>
        <v>947</v>
      </c>
      <c r="I346" s="12"/>
      <c r="J346" s="12">
        <f>SUM(H346:I346)</f>
        <v>947</v>
      </c>
      <c r="K346" s="12"/>
      <c r="L346" s="12">
        <f>SUM(J346:K346)</f>
        <v>947</v>
      </c>
      <c r="M346" s="12"/>
      <c r="N346" s="12">
        <f>SUM(L346:M346)</f>
        <v>947</v>
      </c>
      <c r="O346" s="12"/>
      <c r="P346" s="12">
        <f>SUM(N346:O346)</f>
        <v>947</v>
      </c>
      <c r="Q346" s="12"/>
      <c r="R346" s="12">
        <f>SUM(P346:Q346)</f>
        <v>947</v>
      </c>
      <c r="S346" s="12"/>
      <c r="T346" s="12">
        <f>SUM(R346:S346)</f>
        <v>947</v>
      </c>
    </row>
    <row r="347" spans="1:20" s="30" customFormat="1" ht="30" customHeight="1" hidden="1" outlineLevel="1" collapsed="1">
      <c r="A347" s="37" t="s">
        <v>434</v>
      </c>
      <c r="B347" s="1"/>
      <c r="C347" s="10" t="s">
        <v>425</v>
      </c>
      <c r="D347" s="12">
        <f aca="true" t="shared" si="234" ref="D347:J347">SUM(D348:D349)</f>
        <v>1382</v>
      </c>
      <c r="E347" s="12">
        <f t="shared" si="234"/>
        <v>0</v>
      </c>
      <c r="F347" s="12">
        <f t="shared" si="234"/>
        <v>1382</v>
      </c>
      <c r="G347" s="12">
        <f t="shared" si="234"/>
        <v>0</v>
      </c>
      <c r="H347" s="12">
        <f t="shared" si="234"/>
        <v>1382</v>
      </c>
      <c r="I347" s="12">
        <f t="shared" si="234"/>
        <v>0</v>
      </c>
      <c r="J347" s="12">
        <f t="shared" si="234"/>
        <v>1382</v>
      </c>
      <c r="K347" s="12">
        <f aca="true" t="shared" si="235" ref="K347:P347">SUM(K348:K349)</f>
        <v>0</v>
      </c>
      <c r="L347" s="12">
        <f t="shared" si="235"/>
        <v>1382</v>
      </c>
      <c r="M347" s="12">
        <f t="shared" si="235"/>
        <v>0</v>
      </c>
      <c r="N347" s="12">
        <f t="shared" si="235"/>
        <v>1382</v>
      </c>
      <c r="O347" s="12">
        <f t="shared" si="235"/>
        <v>0</v>
      </c>
      <c r="P347" s="12">
        <f t="shared" si="235"/>
        <v>1382</v>
      </c>
      <c r="Q347" s="12">
        <f>SUM(Q348:Q349)</f>
        <v>0</v>
      </c>
      <c r="R347" s="12">
        <f>SUM(R348:R349)</f>
        <v>1382</v>
      </c>
      <c r="S347" s="12">
        <f>SUM(S348:S349)</f>
        <v>0</v>
      </c>
      <c r="T347" s="12">
        <f>SUM(T348:T349)</f>
        <v>1382</v>
      </c>
    </row>
    <row r="348" spans="1:20" s="30" customFormat="1" ht="30" customHeight="1" hidden="1" outlineLevel="1">
      <c r="A348" s="37"/>
      <c r="B348" s="1" t="s">
        <v>137</v>
      </c>
      <c r="C348" s="2" t="s">
        <v>64</v>
      </c>
      <c r="D348" s="12">
        <v>1373</v>
      </c>
      <c r="E348" s="12"/>
      <c r="F348" s="12">
        <f>SUM(D348:E348)</f>
        <v>1373</v>
      </c>
      <c r="G348" s="12"/>
      <c r="H348" s="12">
        <f>SUM(F348:G348)</f>
        <v>1373</v>
      </c>
      <c r="I348" s="12"/>
      <c r="J348" s="12">
        <f>SUM(H348:I348)</f>
        <v>1373</v>
      </c>
      <c r="K348" s="12"/>
      <c r="L348" s="12">
        <f>SUM(J348:K348)</f>
        <v>1373</v>
      </c>
      <c r="M348" s="12"/>
      <c r="N348" s="12">
        <f>SUM(L348:M348)</f>
        <v>1373</v>
      </c>
      <c r="O348" s="12"/>
      <c r="P348" s="12">
        <f>SUM(N348:O348)</f>
        <v>1373</v>
      </c>
      <c r="Q348" s="12"/>
      <c r="R348" s="12">
        <f>SUM(P348:Q348)</f>
        <v>1373</v>
      </c>
      <c r="S348" s="12"/>
      <c r="T348" s="12">
        <f>SUM(R348:S348)</f>
        <v>1373</v>
      </c>
    </row>
    <row r="349" spans="1:20" s="53" customFormat="1" ht="30" customHeight="1" hidden="1" outlineLevel="1">
      <c r="A349" s="37"/>
      <c r="B349" s="1" t="s">
        <v>135</v>
      </c>
      <c r="C349" s="2" t="s">
        <v>136</v>
      </c>
      <c r="D349" s="12">
        <f>9</f>
        <v>9</v>
      </c>
      <c r="E349" s="12"/>
      <c r="F349" s="12">
        <f>SUM(D349:E349)</f>
        <v>9</v>
      </c>
      <c r="G349" s="12"/>
      <c r="H349" s="12">
        <f>SUM(F349:G349)</f>
        <v>9</v>
      </c>
      <c r="I349" s="12"/>
      <c r="J349" s="12">
        <f>SUM(H349:I349)</f>
        <v>9</v>
      </c>
      <c r="K349" s="12"/>
      <c r="L349" s="12">
        <f>SUM(J349:K349)</f>
        <v>9</v>
      </c>
      <c r="M349" s="12"/>
      <c r="N349" s="12">
        <f>SUM(L349:M349)</f>
        <v>9</v>
      </c>
      <c r="O349" s="12"/>
      <c r="P349" s="12">
        <f>SUM(N349:O349)</f>
        <v>9</v>
      </c>
      <c r="Q349" s="12"/>
      <c r="R349" s="12">
        <f>SUM(P349:Q349)</f>
        <v>9</v>
      </c>
      <c r="S349" s="12"/>
      <c r="T349" s="12">
        <f>SUM(R349:S349)</f>
        <v>9</v>
      </c>
    </row>
    <row r="350" spans="1:20" s="71" customFormat="1" ht="30" customHeight="1" hidden="1" outlineLevel="1">
      <c r="A350" s="37" t="s">
        <v>417</v>
      </c>
      <c r="B350" s="1"/>
      <c r="C350" s="2" t="s">
        <v>416</v>
      </c>
      <c r="D350" s="12">
        <f aca="true" t="shared" si="236" ref="D350:T350">D351</f>
        <v>15476.716540000001</v>
      </c>
      <c r="E350" s="12">
        <f t="shared" si="236"/>
        <v>0</v>
      </c>
      <c r="F350" s="12">
        <f t="shared" si="236"/>
        <v>15476.716540000001</v>
      </c>
      <c r="G350" s="12">
        <f t="shared" si="236"/>
        <v>0</v>
      </c>
      <c r="H350" s="12">
        <f t="shared" si="236"/>
        <v>15476.716540000001</v>
      </c>
      <c r="I350" s="12">
        <f t="shared" si="236"/>
        <v>387.03803</v>
      </c>
      <c r="J350" s="12">
        <f t="shared" si="236"/>
        <v>15863.754570000001</v>
      </c>
      <c r="K350" s="12">
        <f t="shared" si="236"/>
        <v>0</v>
      </c>
      <c r="L350" s="12">
        <f t="shared" si="236"/>
        <v>15863.754570000001</v>
      </c>
      <c r="M350" s="12">
        <f t="shared" si="236"/>
        <v>2373.09889</v>
      </c>
      <c r="N350" s="12">
        <f t="shared" si="236"/>
        <v>18236.853460000002</v>
      </c>
      <c r="O350" s="12">
        <f t="shared" si="236"/>
        <v>0</v>
      </c>
      <c r="P350" s="12">
        <f t="shared" si="236"/>
        <v>18236.853460000002</v>
      </c>
      <c r="Q350" s="12">
        <f t="shared" si="236"/>
        <v>0</v>
      </c>
      <c r="R350" s="12">
        <f t="shared" si="236"/>
        <v>18236.853460000002</v>
      </c>
      <c r="S350" s="12">
        <f t="shared" si="236"/>
        <v>0</v>
      </c>
      <c r="T350" s="12">
        <f t="shared" si="236"/>
        <v>18236.853460000002</v>
      </c>
    </row>
    <row r="351" spans="1:20" s="71" customFormat="1" ht="30" customHeight="1" hidden="1" outlineLevel="1">
      <c r="A351" s="37" t="s">
        <v>418</v>
      </c>
      <c r="B351" s="1"/>
      <c r="C351" s="2" t="s">
        <v>419</v>
      </c>
      <c r="D351" s="12">
        <f>D358+D354</f>
        <v>15476.716540000001</v>
      </c>
      <c r="E351" s="12">
        <f>E358+E354</f>
        <v>0</v>
      </c>
      <c r="F351" s="12">
        <f>F358+F354</f>
        <v>15476.716540000001</v>
      </c>
      <c r="G351" s="12">
        <f>G358+G354</f>
        <v>0</v>
      </c>
      <c r="H351" s="12">
        <f aca="true" t="shared" si="237" ref="H351:N351">H358+H354+H352+H362</f>
        <v>15476.716540000001</v>
      </c>
      <c r="I351" s="12">
        <f t="shared" si="237"/>
        <v>387.03803</v>
      </c>
      <c r="J351" s="12">
        <f t="shared" si="237"/>
        <v>15863.754570000001</v>
      </c>
      <c r="K351" s="12">
        <f t="shared" si="237"/>
        <v>0</v>
      </c>
      <c r="L351" s="12">
        <f t="shared" si="237"/>
        <v>15863.754570000001</v>
      </c>
      <c r="M351" s="12">
        <f t="shared" si="237"/>
        <v>2373.09889</v>
      </c>
      <c r="N351" s="12">
        <f t="shared" si="237"/>
        <v>18236.853460000002</v>
      </c>
      <c r="O351" s="12">
        <f aca="true" t="shared" si="238" ref="O351:T351">O358+O354+O352+O362</f>
        <v>0</v>
      </c>
      <c r="P351" s="12">
        <f t="shared" si="238"/>
        <v>18236.853460000002</v>
      </c>
      <c r="Q351" s="12">
        <f t="shared" si="238"/>
        <v>0</v>
      </c>
      <c r="R351" s="12">
        <f t="shared" si="238"/>
        <v>18236.853460000002</v>
      </c>
      <c r="S351" s="12">
        <f t="shared" si="238"/>
        <v>0</v>
      </c>
      <c r="T351" s="12">
        <f t="shared" si="238"/>
        <v>18236.853460000002</v>
      </c>
    </row>
    <row r="352" spans="1:20" s="71" customFormat="1" ht="66" customHeight="1" hidden="1" outlineLevel="1">
      <c r="A352" s="37" t="s">
        <v>701</v>
      </c>
      <c r="B352" s="1"/>
      <c r="C352" s="2" t="s">
        <v>702</v>
      </c>
      <c r="D352" s="12"/>
      <c r="E352" s="12"/>
      <c r="F352" s="12"/>
      <c r="G352" s="12"/>
      <c r="H352" s="12">
        <f aca="true" t="shared" si="239" ref="H352:T352">H353</f>
        <v>0</v>
      </c>
      <c r="I352" s="12">
        <f t="shared" si="239"/>
        <v>220</v>
      </c>
      <c r="J352" s="12">
        <f t="shared" si="239"/>
        <v>220</v>
      </c>
      <c r="K352" s="12">
        <f t="shared" si="239"/>
        <v>0</v>
      </c>
      <c r="L352" s="12">
        <f t="shared" si="239"/>
        <v>220</v>
      </c>
      <c r="M352" s="12">
        <f t="shared" si="239"/>
        <v>0</v>
      </c>
      <c r="N352" s="12">
        <f t="shared" si="239"/>
        <v>220</v>
      </c>
      <c r="O352" s="12">
        <f t="shared" si="239"/>
        <v>0</v>
      </c>
      <c r="P352" s="12">
        <f t="shared" si="239"/>
        <v>220</v>
      </c>
      <c r="Q352" s="12">
        <f t="shared" si="239"/>
        <v>0</v>
      </c>
      <c r="R352" s="12">
        <f t="shared" si="239"/>
        <v>220</v>
      </c>
      <c r="S352" s="12">
        <f t="shared" si="239"/>
        <v>0</v>
      </c>
      <c r="T352" s="12">
        <f t="shared" si="239"/>
        <v>220</v>
      </c>
    </row>
    <row r="353" spans="1:20" s="71" customFormat="1" ht="15.75" customHeight="1" hidden="1" outlineLevel="1">
      <c r="A353" s="37"/>
      <c r="B353" s="1" t="s">
        <v>143</v>
      </c>
      <c r="C353" s="2" t="s">
        <v>144</v>
      </c>
      <c r="D353" s="12"/>
      <c r="E353" s="12"/>
      <c r="F353" s="12"/>
      <c r="G353" s="12"/>
      <c r="H353" s="12">
        <v>0</v>
      </c>
      <c r="I353" s="12">
        <v>220</v>
      </c>
      <c r="J353" s="12">
        <f>SUM(H353:I353)</f>
        <v>220</v>
      </c>
      <c r="K353" s="12"/>
      <c r="L353" s="12">
        <f>SUM(J353:K353)</f>
        <v>220</v>
      </c>
      <c r="M353" s="12"/>
      <c r="N353" s="12">
        <f>SUM(L353:M353)</f>
        <v>220</v>
      </c>
      <c r="O353" s="12"/>
      <c r="P353" s="12">
        <f>SUM(N353:O353)</f>
        <v>220</v>
      </c>
      <c r="Q353" s="12"/>
      <c r="R353" s="12">
        <f>SUM(P353:Q353)</f>
        <v>220</v>
      </c>
      <c r="S353" s="12"/>
      <c r="T353" s="12">
        <f>SUM(R353:S353)</f>
        <v>220</v>
      </c>
    </row>
    <row r="354" spans="1:20" s="30" customFormat="1" ht="27.75" customHeight="1" hidden="1" outlineLevel="1">
      <c r="A354" s="37" t="s">
        <v>485</v>
      </c>
      <c r="B354" s="1"/>
      <c r="C354" s="2" t="s">
        <v>486</v>
      </c>
      <c r="D354" s="12">
        <f aca="true" t="shared" si="240" ref="D354:T354">D355</f>
        <v>200.84064</v>
      </c>
      <c r="E354" s="12">
        <f t="shared" si="240"/>
        <v>0</v>
      </c>
      <c r="F354" s="12">
        <f t="shared" si="240"/>
        <v>200.84064</v>
      </c>
      <c r="G354" s="12">
        <f t="shared" si="240"/>
        <v>0</v>
      </c>
      <c r="H354" s="12">
        <f t="shared" si="240"/>
        <v>200.84064</v>
      </c>
      <c r="I354" s="12">
        <f t="shared" si="240"/>
        <v>0</v>
      </c>
      <c r="J354" s="12">
        <f t="shared" si="240"/>
        <v>200.84064</v>
      </c>
      <c r="K354" s="12">
        <f t="shared" si="240"/>
        <v>0</v>
      </c>
      <c r="L354" s="12">
        <f t="shared" si="240"/>
        <v>200.84064</v>
      </c>
      <c r="M354" s="12">
        <f t="shared" si="240"/>
        <v>2523.09889</v>
      </c>
      <c r="N354" s="12">
        <f t="shared" si="240"/>
        <v>2723.93953</v>
      </c>
      <c r="O354" s="12">
        <f t="shared" si="240"/>
        <v>0</v>
      </c>
      <c r="P354" s="12">
        <f t="shared" si="240"/>
        <v>2723.93953</v>
      </c>
      <c r="Q354" s="12">
        <f t="shared" si="240"/>
        <v>0</v>
      </c>
      <c r="R354" s="12">
        <f t="shared" si="240"/>
        <v>2723.93953</v>
      </c>
      <c r="S354" s="12">
        <f t="shared" si="240"/>
        <v>0</v>
      </c>
      <c r="T354" s="12">
        <f t="shared" si="240"/>
        <v>2723.93953</v>
      </c>
    </row>
    <row r="355" spans="1:20" s="30" customFormat="1" ht="18" customHeight="1" hidden="1" outlineLevel="1">
      <c r="A355" s="37"/>
      <c r="B355" s="1" t="s">
        <v>143</v>
      </c>
      <c r="C355" s="2" t="s">
        <v>144</v>
      </c>
      <c r="D355" s="12">
        <f aca="true" t="shared" si="241" ref="D355:J355">SUM(D356:D357)</f>
        <v>200.84064</v>
      </c>
      <c r="E355" s="12">
        <f t="shared" si="241"/>
        <v>0</v>
      </c>
      <c r="F355" s="12">
        <f t="shared" si="241"/>
        <v>200.84064</v>
      </c>
      <c r="G355" s="12">
        <f t="shared" si="241"/>
        <v>0</v>
      </c>
      <c r="H355" s="12">
        <f t="shared" si="241"/>
        <v>200.84064</v>
      </c>
      <c r="I355" s="12">
        <f t="shared" si="241"/>
        <v>0</v>
      </c>
      <c r="J355" s="12">
        <f t="shared" si="241"/>
        <v>200.84064</v>
      </c>
      <c r="K355" s="12">
        <f aca="true" t="shared" si="242" ref="K355:P355">SUM(K356:K357)</f>
        <v>0</v>
      </c>
      <c r="L355" s="12">
        <f t="shared" si="242"/>
        <v>200.84064</v>
      </c>
      <c r="M355" s="12">
        <f t="shared" si="242"/>
        <v>2523.09889</v>
      </c>
      <c r="N355" s="12">
        <f t="shared" si="242"/>
        <v>2723.93953</v>
      </c>
      <c r="O355" s="12">
        <f t="shared" si="242"/>
        <v>0</v>
      </c>
      <c r="P355" s="12">
        <f t="shared" si="242"/>
        <v>2723.93953</v>
      </c>
      <c r="Q355" s="12">
        <f>SUM(Q356:Q357)</f>
        <v>0</v>
      </c>
      <c r="R355" s="12">
        <f>SUM(R356:R357)</f>
        <v>2723.93953</v>
      </c>
      <c r="S355" s="12">
        <f>SUM(S356:S357)</f>
        <v>0</v>
      </c>
      <c r="T355" s="12">
        <f>SUM(T356:T357)</f>
        <v>2723.93953</v>
      </c>
    </row>
    <row r="356" spans="1:20" s="71" customFormat="1" ht="18" customHeight="1" hidden="1" outlineLevel="1">
      <c r="A356" s="37"/>
      <c r="B356" s="1"/>
      <c r="C356" s="2" t="s">
        <v>165</v>
      </c>
      <c r="D356" s="12">
        <v>200.84064</v>
      </c>
      <c r="E356" s="12"/>
      <c r="F356" s="12">
        <f>SUM(D356:E356)</f>
        <v>200.84064</v>
      </c>
      <c r="G356" s="12"/>
      <c r="H356" s="12">
        <f>SUM(F356:G356)</f>
        <v>200.84064</v>
      </c>
      <c r="I356" s="12"/>
      <c r="J356" s="12">
        <f>SUM(H356:I356)</f>
        <v>200.84064</v>
      </c>
      <c r="K356" s="12"/>
      <c r="L356" s="12">
        <f>SUM(J356:K356)</f>
        <v>200.84064</v>
      </c>
      <c r="M356" s="12">
        <v>2523.09889</v>
      </c>
      <c r="N356" s="12">
        <f>SUM(L356:M356)</f>
        <v>2723.93953</v>
      </c>
      <c r="O356" s="12"/>
      <c r="P356" s="12">
        <f>SUM(N356:O356)</f>
        <v>2723.93953</v>
      </c>
      <c r="Q356" s="12"/>
      <c r="R356" s="12">
        <f>SUM(P356:Q356)</f>
        <v>2723.93953</v>
      </c>
      <c r="S356" s="12"/>
      <c r="T356" s="12">
        <f>SUM(R356:S356)</f>
        <v>2723.93953</v>
      </c>
    </row>
    <row r="357" spans="1:20" s="71" customFormat="1" ht="18" customHeight="1" hidden="1" outlineLevel="1">
      <c r="A357" s="37"/>
      <c r="B357" s="1"/>
      <c r="C357" s="2" t="s">
        <v>164</v>
      </c>
      <c r="D357" s="12"/>
      <c r="E357" s="12"/>
      <c r="F357" s="12">
        <f>SUM(D357:E357)</f>
        <v>0</v>
      </c>
      <c r="G357" s="12"/>
      <c r="H357" s="12">
        <f>SUM(F357:G357)</f>
        <v>0</v>
      </c>
      <c r="I357" s="12"/>
      <c r="J357" s="12">
        <f>SUM(H357:I357)</f>
        <v>0</v>
      </c>
      <c r="K357" s="12"/>
      <c r="L357" s="12">
        <f>SUM(J357:K357)</f>
        <v>0</v>
      </c>
      <c r="M357" s="12"/>
      <c r="N357" s="12">
        <f>SUM(L357:M357)</f>
        <v>0</v>
      </c>
      <c r="O357" s="12"/>
      <c r="P357" s="12">
        <f>SUM(N357:O357)</f>
        <v>0</v>
      </c>
      <c r="Q357" s="12"/>
      <c r="R357" s="12">
        <f>SUM(P357:Q357)</f>
        <v>0</v>
      </c>
      <c r="S357" s="12"/>
      <c r="T357" s="12">
        <f>SUM(R357:S357)</f>
        <v>0</v>
      </c>
    </row>
    <row r="358" spans="1:20" s="71" customFormat="1" ht="42" customHeight="1" hidden="1" outlineLevel="1" collapsed="1">
      <c r="A358" s="37" t="s">
        <v>466</v>
      </c>
      <c r="B358" s="1"/>
      <c r="C358" s="2" t="s">
        <v>467</v>
      </c>
      <c r="D358" s="12">
        <f aca="true" t="shared" si="243" ref="D358:T358">D359</f>
        <v>15275.875900000001</v>
      </c>
      <c r="E358" s="12">
        <f t="shared" si="243"/>
        <v>0</v>
      </c>
      <c r="F358" s="12">
        <f t="shared" si="243"/>
        <v>15275.875900000001</v>
      </c>
      <c r="G358" s="12">
        <f t="shared" si="243"/>
        <v>0</v>
      </c>
      <c r="H358" s="12">
        <f t="shared" si="243"/>
        <v>15275.875900000001</v>
      </c>
      <c r="I358" s="12">
        <f t="shared" si="243"/>
        <v>17.03803</v>
      </c>
      <c r="J358" s="12">
        <f t="shared" si="243"/>
        <v>15292.91393</v>
      </c>
      <c r="K358" s="12">
        <f t="shared" si="243"/>
        <v>0</v>
      </c>
      <c r="L358" s="12">
        <f t="shared" si="243"/>
        <v>15292.91393</v>
      </c>
      <c r="M358" s="12">
        <f t="shared" si="243"/>
        <v>0</v>
      </c>
      <c r="N358" s="12">
        <f t="shared" si="243"/>
        <v>15292.91393</v>
      </c>
      <c r="O358" s="12">
        <f t="shared" si="243"/>
        <v>0</v>
      </c>
      <c r="P358" s="12">
        <f t="shared" si="243"/>
        <v>15292.91393</v>
      </c>
      <c r="Q358" s="12">
        <f t="shared" si="243"/>
        <v>0</v>
      </c>
      <c r="R358" s="12">
        <f t="shared" si="243"/>
        <v>15292.91393</v>
      </c>
      <c r="S358" s="12">
        <f t="shared" si="243"/>
        <v>0</v>
      </c>
      <c r="T358" s="12">
        <f t="shared" si="243"/>
        <v>15292.91393</v>
      </c>
    </row>
    <row r="359" spans="1:20" s="71" customFormat="1" ht="28.5" customHeight="1" hidden="1" outlineLevel="1">
      <c r="A359" s="37"/>
      <c r="B359" s="1" t="s">
        <v>54</v>
      </c>
      <c r="C359" s="2" t="s">
        <v>112</v>
      </c>
      <c r="D359" s="12">
        <f aca="true" t="shared" si="244" ref="D359:J359">SUM(D360:D361)</f>
        <v>15275.875900000001</v>
      </c>
      <c r="E359" s="12">
        <f t="shared" si="244"/>
        <v>0</v>
      </c>
      <c r="F359" s="12">
        <f t="shared" si="244"/>
        <v>15275.875900000001</v>
      </c>
      <c r="G359" s="12">
        <f t="shared" si="244"/>
        <v>0</v>
      </c>
      <c r="H359" s="12">
        <f t="shared" si="244"/>
        <v>15275.875900000001</v>
      </c>
      <c r="I359" s="12">
        <f t="shared" si="244"/>
        <v>17.03803</v>
      </c>
      <c r="J359" s="12">
        <f t="shared" si="244"/>
        <v>15292.91393</v>
      </c>
      <c r="K359" s="12">
        <f aca="true" t="shared" si="245" ref="K359:P359">SUM(K360:K361)</f>
        <v>0</v>
      </c>
      <c r="L359" s="12">
        <f t="shared" si="245"/>
        <v>15292.91393</v>
      </c>
      <c r="M359" s="12">
        <f t="shared" si="245"/>
        <v>0</v>
      </c>
      <c r="N359" s="12">
        <f t="shared" si="245"/>
        <v>15292.91393</v>
      </c>
      <c r="O359" s="12">
        <f t="shared" si="245"/>
        <v>0</v>
      </c>
      <c r="P359" s="12">
        <f t="shared" si="245"/>
        <v>15292.91393</v>
      </c>
      <c r="Q359" s="12">
        <f>SUM(Q360:Q361)</f>
        <v>0</v>
      </c>
      <c r="R359" s="12">
        <f>SUM(R360:R361)</f>
        <v>15292.91393</v>
      </c>
      <c r="S359" s="12">
        <f>SUM(S360:S361)</f>
        <v>0</v>
      </c>
      <c r="T359" s="12">
        <f>SUM(T360:T361)</f>
        <v>15292.91393</v>
      </c>
    </row>
    <row r="360" spans="1:20" s="71" customFormat="1" ht="15.75" customHeight="1" hidden="1" outlineLevel="1">
      <c r="A360" s="37"/>
      <c r="B360" s="1"/>
      <c r="C360" s="2" t="s">
        <v>165</v>
      </c>
      <c r="D360" s="12">
        <v>15.2759</v>
      </c>
      <c r="E360" s="12"/>
      <c r="F360" s="12">
        <f>SUM(D360:E360)</f>
        <v>15.2759</v>
      </c>
      <c r="G360" s="12"/>
      <c r="H360" s="12">
        <f>SUM(F360:G360)</f>
        <v>15.2759</v>
      </c>
      <c r="I360" s="12">
        <v>17.03803</v>
      </c>
      <c r="J360" s="12">
        <f>SUM(H360:I360)</f>
        <v>32.31393</v>
      </c>
      <c r="K360" s="12"/>
      <c r="L360" s="12">
        <f>SUM(J360:K360)</f>
        <v>32.31393</v>
      </c>
      <c r="M360" s="12"/>
      <c r="N360" s="12">
        <f>SUM(L360:M360)</f>
        <v>32.31393</v>
      </c>
      <c r="O360" s="12"/>
      <c r="P360" s="12">
        <f>SUM(N360:O360)</f>
        <v>32.31393</v>
      </c>
      <c r="Q360" s="12"/>
      <c r="R360" s="12">
        <f>SUM(P360:Q360)</f>
        <v>32.31393</v>
      </c>
      <c r="S360" s="12"/>
      <c r="T360" s="12">
        <f>SUM(R360:S360)</f>
        <v>32.31393</v>
      </c>
    </row>
    <row r="361" spans="1:20" s="71" customFormat="1" ht="15.75" customHeight="1" hidden="1" outlineLevel="1">
      <c r="A361" s="37"/>
      <c r="B361" s="1"/>
      <c r="C361" s="2" t="s">
        <v>164</v>
      </c>
      <c r="D361" s="12">
        <v>15260.6</v>
      </c>
      <c r="E361" s="12"/>
      <c r="F361" s="12">
        <f>SUM(D361:E361)</f>
        <v>15260.6</v>
      </c>
      <c r="G361" s="12"/>
      <c r="H361" s="12">
        <f>SUM(F361:G361)</f>
        <v>15260.6</v>
      </c>
      <c r="I361" s="12"/>
      <c r="J361" s="12">
        <f>SUM(H361:I361)</f>
        <v>15260.6</v>
      </c>
      <c r="K361" s="12"/>
      <c r="L361" s="12">
        <f>SUM(J361:K361)</f>
        <v>15260.6</v>
      </c>
      <c r="M361" s="12"/>
      <c r="N361" s="12">
        <f>SUM(L361:M361)</f>
        <v>15260.6</v>
      </c>
      <c r="O361" s="12"/>
      <c r="P361" s="12">
        <f>SUM(N361:O361)</f>
        <v>15260.6</v>
      </c>
      <c r="Q361" s="12"/>
      <c r="R361" s="12">
        <f>SUM(P361:Q361)</f>
        <v>15260.6</v>
      </c>
      <c r="S361" s="12"/>
      <c r="T361" s="12">
        <f>SUM(R361:S361)</f>
        <v>15260.6</v>
      </c>
    </row>
    <row r="362" spans="1:20" s="71" customFormat="1" ht="42.75" customHeight="1" hidden="1" outlineLevel="1">
      <c r="A362" s="37" t="s">
        <v>703</v>
      </c>
      <c r="B362" s="1"/>
      <c r="C362" s="2" t="s">
        <v>704</v>
      </c>
      <c r="D362" s="12"/>
      <c r="E362" s="12"/>
      <c r="F362" s="12"/>
      <c r="G362" s="12"/>
      <c r="H362" s="12">
        <f aca="true" t="shared" si="246" ref="H362:T363">H363</f>
        <v>0</v>
      </c>
      <c r="I362" s="12">
        <f t="shared" si="246"/>
        <v>150</v>
      </c>
      <c r="J362" s="12">
        <f t="shared" si="246"/>
        <v>150</v>
      </c>
      <c r="K362" s="12">
        <f t="shared" si="246"/>
        <v>0</v>
      </c>
      <c r="L362" s="12">
        <f t="shared" si="246"/>
        <v>150</v>
      </c>
      <c r="M362" s="12">
        <f t="shared" si="246"/>
        <v>-150</v>
      </c>
      <c r="N362" s="12">
        <f t="shared" si="246"/>
        <v>0</v>
      </c>
      <c r="O362" s="12">
        <f t="shared" si="246"/>
        <v>0</v>
      </c>
      <c r="P362" s="12">
        <f t="shared" si="246"/>
        <v>0</v>
      </c>
      <c r="Q362" s="12">
        <f t="shared" si="246"/>
        <v>0</v>
      </c>
      <c r="R362" s="12">
        <f t="shared" si="246"/>
        <v>0</v>
      </c>
      <c r="S362" s="12">
        <f t="shared" si="246"/>
        <v>0</v>
      </c>
      <c r="T362" s="12">
        <f t="shared" si="246"/>
        <v>0</v>
      </c>
    </row>
    <row r="363" spans="1:20" s="102" customFormat="1" ht="27.75" customHeight="1" hidden="1" outlineLevel="1">
      <c r="A363" s="127"/>
      <c r="B363" s="1" t="s">
        <v>137</v>
      </c>
      <c r="C363" s="2" t="s">
        <v>64</v>
      </c>
      <c r="D363" s="12"/>
      <c r="E363" s="12"/>
      <c r="F363" s="12"/>
      <c r="G363" s="12"/>
      <c r="H363" s="12">
        <f t="shared" si="246"/>
        <v>0</v>
      </c>
      <c r="I363" s="12">
        <f t="shared" si="246"/>
        <v>150</v>
      </c>
      <c r="J363" s="12">
        <f t="shared" si="246"/>
        <v>150</v>
      </c>
      <c r="K363" s="12">
        <f t="shared" si="246"/>
        <v>0</v>
      </c>
      <c r="L363" s="12">
        <f t="shared" si="246"/>
        <v>150</v>
      </c>
      <c r="M363" s="12">
        <f t="shared" si="246"/>
        <v>-150</v>
      </c>
      <c r="N363" s="12">
        <f t="shared" si="246"/>
        <v>0</v>
      </c>
      <c r="O363" s="12">
        <f t="shared" si="246"/>
        <v>0</v>
      </c>
      <c r="P363" s="12">
        <f t="shared" si="246"/>
        <v>0</v>
      </c>
      <c r="Q363" s="12">
        <f t="shared" si="246"/>
        <v>0</v>
      </c>
      <c r="R363" s="12">
        <f t="shared" si="246"/>
        <v>0</v>
      </c>
      <c r="S363" s="12">
        <f t="shared" si="246"/>
        <v>0</v>
      </c>
      <c r="T363" s="12">
        <f t="shared" si="246"/>
        <v>0</v>
      </c>
    </row>
    <row r="364" spans="1:20" s="71" customFormat="1" ht="16.5" customHeight="1" hidden="1" outlineLevel="1">
      <c r="A364" s="37"/>
      <c r="B364" s="1"/>
      <c r="C364" s="2" t="s">
        <v>165</v>
      </c>
      <c r="D364" s="12"/>
      <c r="E364" s="12"/>
      <c r="F364" s="12"/>
      <c r="G364" s="12"/>
      <c r="H364" s="12">
        <v>0</v>
      </c>
      <c r="I364" s="12">
        <v>150</v>
      </c>
      <c r="J364" s="12">
        <f>SUM(H364:I364)</f>
        <v>150</v>
      </c>
      <c r="K364" s="12"/>
      <c r="L364" s="12">
        <f>SUM(J364:K364)</f>
        <v>150</v>
      </c>
      <c r="M364" s="12">
        <v>-150</v>
      </c>
      <c r="N364" s="12">
        <f>SUM(L364:M364)</f>
        <v>0</v>
      </c>
      <c r="O364" s="12"/>
      <c r="P364" s="12">
        <f>SUM(N364:O364)</f>
        <v>0</v>
      </c>
      <c r="Q364" s="12"/>
      <c r="R364" s="12">
        <f>SUM(P364:Q364)</f>
        <v>0</v>
      </c>
      <c r="S364" s="12"/>
      <c r="T364" s="12">
        <f>SUM(R364:S364)</f>
        <v>0</v>
      </c>
    </row>
    <row r="365" spans="1:20" s="67" customFormat="1" ht="27.75" customHeight="1" collapsed="1">
      <c r="A365" s="49" t="s">
        <v>197</v>
      </c>
      <c r="B365" s="35"/>
      <c r="C365" s="47" t="s">
        <v>558</v>
      </c>
      <c r="D365" s="11">
        <f aca="true" t="shared" si="247" ref="D365:J365">D366+D380</f>
        <v>15156.11954</v>
      </c>
      <c r="E365" s="11">
        <f t="shared" si="247"/>
        <v>0</v>
      </c>
      <c r="F365" s="11">
        <f t="shared" si="247"/>
        <v>15156.11954</v>
      </c>
      <c r="G365" s="11">
        <f t="shared" si="247"/>
        <v>0</v>
      </c>
      <c r="H365" s="11">
        <f t="shared" si="247"/>
        <v>15156.11954</v>
      </c>
      <c r="I365" s="11">
        <f t="shared" si="247"/>
        <v>-4197.36954</v>
      </c>
      <c r="J365" s="11">
        <f t="shared" si="247"/>
        <v>10958.75</v>
      </c>
      <c r="K365" s="11">
        <f aca="true" t="shared" si="248" ref="K365:P365">K366+K380</f>
        <v>144</v>
      </c>
      <c r="L365" s="11">
        <f t="shared" si="248"/>
        <v>11102.75</v>
      </c>
      <c r="M365" s="11">
        <f t="shared" si="248"/>
        <v>48.25</v>
      </c>
      <c r="N365" s="11">
        <f t="shared" si="248"/>
        <v>11151</v>
      </c>
      <c r="O365" s="11">
        <f t="shared" si="248"/>
        <v>24.95</v>
      </c>
      <c r="P365" s="11">
        <f t="shared" si="248"/>
        <v>11175.95</v>
      </c>
      <c r="Q365" s="11">
        <f>Q366+Q380</f>
        <v>176.253</v>
      </c>
      <c r="R365" s="11">
        <f>R366+R380</f>
        <v>11352.203</v>
      </c>
      <c r="S365" s="11">
        <f>S366+S380</f>
        <v>-118</v>
      </c>
      <c r="T365" s="11">
        <f>T366+T380</f>
        <v>11234.203</v>
      </c>
    </row>
    <row r="366" spans="1:20" s="70" customFormat="1" ht="27.75" customHeight="1" hidden="1" outlineLevel="1">
      <c r="A366" s="37" t="s">
        <v>199</v>
      </c>
      <c r="B366" s="8"/>
      <c r="C366" s="10" t="s">
        <v>559</v>
      </c>
      <c r="D366" s="12">
        <f aca="true" t="shared" si="249" ref="D366:J366">D367+D377</f>
        <v>3651.75</v>
      </c>
      <c r="E366" s="12">
        <f t="shared" si="249"/>
        <v>0</v>
      </c>
      <c r="F366" s="12">
        <f t="shared" si="249"/>
        <v>3651.75</v>
      </c>
      <c r="G366" s="12">
        <f t="shared" si="249"/>
        <v>0</v>
      </c>
      <c r="H366" s="12">
        <f t="shared" si="249"/>
        <v>3651.75</v>
      </c>
      <c r="I366" s="12">
        <f t="shared" si="249"/>
        <v>0</v>
      </c>
      <c r="J366" s="12">
        <f t="shared" si="249"/>
        <v>3651.75</v>
      </c>
      <c r="K366" s="12">
        <f aca="true" t="shared" si="250" ref="K366:P366">K367+K377</f>
        <v>0</v>
      </c>
      <c r="L366" s="12">
        <f t="shared" si="250"/>
        <v>3651.75</v>
      </c>
      <c r="M366" s="12">
        <f t="shared" si="250"/>
        <v>-21.75</v>
      </c>
      <c r="N366" s="12">
        <f t="shared" si="250"/>
        <v>3630</v>
      </c>
      <c r="O366" s="12">
        <f t="shared" si="250"/>
        <v>0</v>
      </c>
      <c r="P366" s="12">
        <f t="shared" si="250"/>
        <v>3630</v>
      </c>
      <c r="Q366" s="12">
        <f>Q367+Q377</f>
        <v>0</v>
      </c>
      <c r="R366" s="12">
        <f>R367+R377</f>
        <v>3630</v>
      </c>
      <c r="S366" s="12">
        <f>S367+S377</f>
        <v>0</v>
      </c>
      <c r="T366" s="12">
        <f>T367+T377</f>
        <v>3630</v>
      </c>
    </row>
    <row r="367" spans="1:20" s="70" customFormat="1" ht="27.75" customHeight="1" hidden="1" outlineLevel="1">
      <c r="A367" s="37" t="s">
        <v>198</v>
      </c>
      <c r="B367" s="1"/>
      <c r="C367" s="2" t="s">
        <v>202</v>
      </c>
      <c r="D367" s="12">
        <f aca="true" t="shared" si="251" ref="D367:J367">D370+D368+D374</f>
        <v>3038.75</v>
      </c>
      <c r="E367" s="12">
        <f t="shared" si="251"/>
        <v>0</v>
      </c>
      <c r="F367" s="12">
        <f t="shared" si="251"/>
        <v>3038.75</v>
      </c>
      <c r="G367" s="12">
        <f t="shared" si="251"/>
        <v>0</v>
      </c>
      <c r="H367" s="12">
        <f t="shared" si="251"/>
        <v>3038.75</v>
      </c>
      <c r="I367" s="12">
        <f t="shared" si="251"/>
        <v>0</v>
      </c>
      <c r="J367" s="12">
        <f t="shared" si="251"/>
        <v>3038.75</v>
      </c>
      <c r="K367" s="12">
        <f aca="true" t="shared" si="252" ref="K367:P367">K370+K368+K374</f>
        <v>0</v>
      </c>
      <c r="L367" s="12">
        <f t="shared" si="252"/>
        <v>3038.75</v>
      </c>
      <c r="M367" s="12">
        <f t="shared" si="252"/>
        <v>-21.75</v>
      </c>
      <c r="N367" s="12">
        <f t="shared" si="252"/>
        <v>3017</v>
      </c>
      <c r="O367" s="12">
        <f t="shared" si="252"/>
        <v>0</v>
      </c>
      <c r="P367" s="12">
        <f t="shared" si="252"/>
        <v>3017</v>
      </c>
      <c r="Q367" s="12">
        <f>Q370+Q368+Q374</f>
        <v>0</v>
      </c>
      <c r="R367" s="12">
        <f>R370+R368+R374</f>
        <v>3017</v>
      </c>
      <c r="S367" s="12">
        <f>S370+S368+S374</f>
        <v>0</v>
      </c>
      <c r="T367" s="12">
        <f>T370+T368+T374</f>
        <v>3017</v>
      </c>
    </row>
    <row r="368" spans="1:20" s="70" customFormat="1" ht="17.25" customHeight="1" hidden="1" outlineLevel="1">
      <c r="A368" s="37" t="s">
        <v>478</v>
      </c>
      <c r="B368" s="1"/>
      <c r="C368" s="2" t="s">
        <v>572</v>
      </c>
      <c r="D368" s="12">
        <f aca="true" t="shared" si="253" ref="D368:T368">D369</f>
        <v>454</v>
      </c>
      <c r="E368" s="12">
        <f t="shared" si="253"/>
        <v>0</v>
      </c>
      <c r="F368" s="12">
        <f t="shared" si="253"/>
        <v>454</v>
      </c>
      <c r="G368" s="12">
        <f t="shared" si="253"/>
        <v>0</v>
      </c>
      <c r="H368" s="12">
        <f t="shared" si="253"/>
        <v>454</v>
      </c>
      <c r="I368" s="12">
        <f t="shared" si="253"/>
        <v>0</v>
      </c>
      <c r="J368" s="12">
        <f t="shared" si="253"/>
        <v>454</v>
      </c>
      <c r="K368" s="12">
        <f t="shared" si="253"/>
        <v>0</v>
      </c>
      <c r="L368" s="12">
        <f t="shared" si="253"/>
        <v>454</v>
      </c>
      <c r="M368" s="12">
        <f t="shared" si="253"/>
        <v>0</v>
      </c>
      <c r="N368" s="12">
        <f t="shared" si="253"/>
        <v>454</v>
      </c>
      <c r="O368" s="12">
        <f t="shared" si="253"/>
        <v>0</v>
      </c>
      <c r="P368" s="12">
        <f t="shared" si="253"/>
        <v>454</v>
      </c>
      <c r="Q368" s="12">
        <f t="shared" si="253"/>
        <v>0</v>
      </c>
      <c r="R368" s="12">
        <f t="shared" si="253"/>
        <v>454</v>
      </c>
      <c r="S368" s="12">
        <f t="shared" si="253"/>
        <v>0</v>
      </c>
      <c r="T368" s="12">
        <f t="shared" si="253"/>
        <v>454</v>
      </c>
    </row>
    <row r="369" spans="1:20" s="70" customFormat="1" ht="29.25" customHeight="1" hidden="1" outlineLevel="1">
      <c r="A369" s="37"/>
      <c r="B369" s="1" t="s">
        <v>137</v>
      </c>
      <c r="C369" s="2" t="s">
        <v>64</v>
      </c>
      <c r="D369" s="12">
        <f>475.75-21.75</f>
        <v>454</v>
      </c>
      <c r="E369" s="12"/>
      <c r="F369" s="12">
        <f>SUM(D369:E369)</f>
        <v>454</v>
      </c>
      <c r="G369" s="12"/>
      <c r="H369" s="12">
        <f>SUM(F369:G369)</f>
        <v>454</v>
      </c>
      <c r="I369" s="12"/>
      <c r="J369" s="12">
        <f>SUM(H369:I369)</f>
        <v>454</v>
      </c>
      <c r="K369" s="12"/>
      <c r="L369" s="12">
        <f>SUM(J369:K369)</f>
        <v>454</v>
      </c>
      <c r="M369" s="12"/>
      <c r="N369" s="12">
        <f>SUM(L369:M369)</f>
        <v>454</v>
      </c>
      <c r="O369" s="12"/>
      <c r="P369" s="12">
        <f>SUM(N369:O369)</f>
        <v>454</v>
      </c>
      <c r="Q369" s="12"/>
      <c r="R369" s="12">
        <f>SUM(P369:Q369)</f>
        <v>454</v>
      </c>
      <c r="S369" s="12"/>
      <c r="T369" s="12">
        <f>SUM(R369:S369)</f>
        <v>454</v>
      </c>
    </row>
    <row r="370" spans="1:20" s="78" customFormat="1" ht="29.25" customHeight="1" hidden="1" outlineLevel="1">
      <c r="A370" s="37" t="s">
        <v>320</v>
      </c>
      <c r="B370" s="8"/>
      <c r="C370" s="91" t="s">
        <v>422</v>
      </c>
      <c r="D370" s="12">
        <f aca="true" t="shared" si="254" ref="D370:J370">SUM(D371:D373)</f>
        <v>2563</v>
      </c>
      <c r="E370" s="12">
        <f t="shared" si="254"/>
        <v>0</v>
      </c>
      <c r="F370" s="12">
        <f t="shared" si="254"/>
        <v>2563</v>
      </c>
      <c r="G370" s="12">
        <f t="shared" si="254"/>
        <v>0</v>
      </c>
      <c r="H370" s="12">
        <f t="shared" si="254"/>
        <v>2563</v>
      </c>
      <c r="I370" s="12">
        <f t="shared" si="254"/>
        <v>0</v>
      </c>
      <c r="J370" s="12">
        <f t="shared" si="254"/>
        <v>2563</v>
      </c>
      <c r="K370" s="12">
        <f aca="true" t="shared" si="255" ref="K370:P370">SUM(K371:K373)</f>
        <v>0</v>
      </c>
      <c r="L370" s="12">
        <f t="shared" si="255"/>
        <v>2563</v>
      </c>
      <c r="M370" s="12">
        <f t="shared" si="255"/>
        <v>0</v>
      </c>
      <c r="N370" s="12">
        <f t="shared" si="255"/>
        <v>2563</v>
      </c>
      <c r="O370" s="12">
        <f t="shared" si="255"/>
        <v>0</v>
      </c>
      <c r="P370" s="12">
        <f t="shared" si="255"/>
        <v>2563</v>
      </c>
      <c r="Q370" s="12">
        <f>SUM(Q371:Q373)</f>
        <v>0</v>
      </c>
      <c r="R370" s="12">
        <f>SUM(R371:R373)</f>
        <v>2563</v>
      </c>
      <c r="S370" s="12">
        <f>SUM(S371:S373)</f>
        <v>0</v>
      </c>
      <c r="T370" s="12">
        <f>SUM(T371:T373)</f>
        <v>2563</v>
      </c>
    </row>
    <row r="371" spans="1:20" s="79" customFormat="1" ht="55.5" customHeight="1" hidden="1" outlineLevel="1">
      <c r="A371" s="37"/>
      <c r="B371" s="1" t="s">
        <v>61</v>
      </c>
      <c r="C371" s="2" t="s">
        <v>182</v>
      </c>
      <c r="D371" s="12">
        <v>2273</v>
      </c>
      <c r="E371" s="12"/>
      <c r="F371" s="12">
        <f>SUM(D371:E371)</f>
        <v>2273</v>
      </c>
      <c r="G371" s="12"/>
      <c r="H371" s="12">
        <f>SUM(F371:G371)</f>
        <v>2273</v>
      </c>
      <c r="I371" s="12"/>
      <c r="J371" s="12">
        <f>SUM(H371:I371)</f>
        <v>2273</v>
      </c>
      <c r="K371" s="12"/>
      <c r="L371" s="12">
        <f>SUM(J371:K371)</f>
        <v>2273</v>
      </c>
      <c r="M371" s="12"/>
      <c r="N371" s="12">
        <f>SUM(L371:M371)</f>
        <v>2273</v>
      </c>
      <c r="O371" s="12"/>
      <c r="P371" s="12">
        <f>SUM(N371:O371)</f>
        <v>2273</v>
      </c>
      <c r="Q371" s="12"/>
      <c r="R371" s="12">
        <f>SUM(P371:Q371)</f>
        <v>2273</v>
      </c>
      <c r="S371" s="12"/>
      <c r="T371" s="12">
        <f>SUM(R371:S371)</f>
        <v>2273</v>
      </c>
    </row>
    <row r="372" spans="1:20" s="79" customFormat="1" ht="29.25" customHeight="1" hidden="1" outlineLevel="1">
      <c r="A372" s="37"/>
      <c r="B372" s="1" t="s">
        <v>137</v>
      </c>
      <c r="C372" s="2" t="s">
        <v>64</v>
      </c>
      <c r="D372" s="12">
        <v>289</v>
      </c>
      <c r="E372" s="12"/>
      <c r="F372" s="12">
        <f>SUM(D372:E372)</f>
        <v>289</v>
      </c>
      <c r="G372" s="12"/>
      <c r="H372" s="12">
        <f>SUM(F372:G372)</f>
        <v>289</v>
      </c>
      <c r="I372" s="12"/>
      <c r="J372" s="12">
        <f>SUM(H372:I372)</f>
        <v>289</v>
      </c>
      <c r="K372" s="12"/>
      <c r="L372" s="12">
        <f>SUM(J372:K372)</f>
        <v>289</v>
      </c>
      <c r="M372" s="12"/>
      <c r="N372" s="12">
        <f>SUM(L372:M372)</f>
        <v>289</v>
      </c>
      <c r="O372" s="12"/>
      <c r="P372" s="12">
        <f>SUM(N372:O372)</f>
        <v>289</v>
      </c>
      <c r="Q372" s="12"/>
      <c r="R372" s="12">
        <f>SUM(P372:Q372)</f>
        <v>289</v>
      </c>
      <c r="S372" s="12"/>
      <c r="T372" s="12">
        <f>SUM(R372:S372)</f>
        <v>289</v>
      </c>
    </row>
    <row r="373" spans="1:20" s="79" customFormat="1" ht="16.5" customHeight="1" hidden="1" outlineLevel="1">
      <c r="A373" s="37"/>
      <c r="B373" s="1" t="s">
        <v>143</v>
      </c>
      <c r="C373" s="2" t="s">
        <v>144</v>
      </c>
      <c r="D373" s="12">
        <v>1</v>
      </c>
      <c r="E373" s="12"/>
      <c r="F373" s="12">
        <f>SUM(D373:E373)</f>
        <v>1</v>
      </c>
      <c r="G373" s="12"/>
      <c r="H373" s="12">
        <f>SUM(F373:G373)</f>
        <v>1</v>
      </c>
      <c r="I373" s="12"/>
      <c r="J373" s="12">
        <f>SUM(H373:I373)</f>
        <v>1</v>
      </c>
      <c r="K373" s="12"/>
      <c r="L373" s="12">
        <f>SUM(J373:K373)</f>
        <v>1</v>
      </c>
      <c r="M373" s="12"/>
      <c r="N373" s="12">
        <f>SUM(L373:M373)</f>
        <v>1</v>
      </c>
      <c r="O373" s="12"/>
      <c r="P373" s="12">
        <f>SUM(N373:O373)</f>
        <v>1</v>
      </c>
      <c r="Q373" s="12"/>
      <c r="R373" s="12">
        <f>SUM(P373:Q373)</f>
        <v>1</v>
      </c>
      <c r="S373" s="12"/>
      <c r="T373" s="12">
        <f>SUM(R373:S373)</f>
        <v>1</v>
      </c>
    </row>
    <row r="374" spans="1:20" s="79" customFormat="1" ht="16.5" customHeight="1" hidden="1" outlineLevel="1">
      <c r="A374" s="37" t="s">
        <v>163</v>
      </c>
      <c r="B374" s="1"/>
      <c r="C374" s="2" t="s">
        <v>499</v>
      </c>
      <c r="D374" s="12">
        <f aca="true" t="shared" si="256" ref="D374:S375">D375</f>
        <v>21.75</v>
      </c>
      <c r="E374" s="12">
        <f t="shared" si="256"/>
        <v>0</v>
      </c>
      <c r="F374" s="12">
        <f t="shared" si="256"/>
        <v>21.75</v>
      </c>
      <c r="G374" s="12">
        <f t="shared" si="256"/>
        <v>0</v>
      </c>
      <c r="H374" s="12">
        <f t="shared" si="256"/>
        <v>21.75</v>
      </c>
      <c r="I374" s="12">
        <f t="shared" si="256"/>
        <v>0</v>
      </c>
      <c r="J374" s="12">
        <f t="shared" si="256"/>
        <v>21.75</v>
      </c>
      <c r="K374" s="12">
        <f t="shared" si="256"/>
        <v>0</v>
      </c>
      <c r="L374" s="12">
        <f t="shared" si="256"/>
        <v>21.75</v>
      </c>
      <c r="M374" s="12">
        <f t="shared" si="256"/>
        <v>-21.75</v>
      </c>
      <c r="N374" s="12">
        <f t="shared" si="256"/>
        <v>0</v>
      </c>
      <c r="O374" s="12">
        <f t="shared" si="256"/>
        <v>0</v>
      </c>
      <c r="P374" s="12">
        <f t="shared" si="256"/>
        <v>0</v>
      </c>
      <c r="Q374" s="12">
        <f t="shared" si="256"/>
        <v>0</v>
      </c>
      <c r="R374" s="12">
        <f t="shared" si="256"/>
        <v>0</v>
      </c>
      <c r="S374" s="12">
        <f t="shared" si="256"/>
        <v>0</v>
      </c>
      <c r="T374" s="12">
        <f>T375</f>
        <v>0</v>
      </c>
    </row>
    <row r="375" spans="1:20" s="79" customFormat="1" ht="29.25" customHeight="1" hidden="1" outlineLevel="1">
      <c r="A375" s="37"/>
      <c r="B375" s="1" t="s">
        <v>137</v>
      </c>
      <c r="C375" s="2" t="s">
        <v>64</v>
      </c>
      <c r="D375" s="12">
        <f t="shared" si="256"/>
        <v>21.75</v>
      </c>
      <c r="E375" s="12">
        <f t="shared" si="256"/>
        <v>0</v>
      </c>
      <c r="F375" s="12">
        <f t="shared" si="256"/>
        <v>21.75</v>
      </c>
      <c r="G375" s="12">
        <f t="shared" si="256"/>
        <v>0</v>
      </c>
      <c r="H375" s="12">
        <f t="shared" si="256"/>
        <v>21.75</v>
      </c>
      <c r="I375" s="12">
        <f t="shared" si="256"/>
        <v>0</v>
      </c>
      <c r="J375" s="12">
        <f t="shared" si="256"/>
        <v>21.75</v>
      </c>
      <c r="K375" s="12">
        <f t="shared" si="256"/>
        <v>0</v>
      </c>
      <c r="L375" s="12">
        <f t="shared" si="256"/>
        <v>21.75</v>
      </c>
      <c r="M375" s="12">
        <f t="shared" si="256"/>
        <v>-21.75</v>
      </c>
      <c r="N375" s="12">
        <f t="shared" si="256"/>
        <v>0</v>
      </c>
      <c r="O375" s="12">
        <f t="shared" si="256"/>
        <v>0</v>
      </c>
      <c r="P375" s="12">
        <f t="shared" si="256"/>
        <v>0</v>
      </c>
      <c r="Q375" s="12">
        <f t="shared" si="256"/>
        <v>0</v>
      </c>
      <c r="R375" s="12">
        <f t="shared" si="256"/>
        <v>0</v>
      </c>
      <c r="S375" s="12">
        <f>S376</f>
        <v>0</v>
      </c>
      <c r="T375" s="12">
        <f>T376</f>
        <v>0</v>
      </c>
    </row>
    <row r="376" spans="1:20" s="79" customFormat="1" ht="15.75" customHeight="1" hidden="1" outlineLevel="1">
      <c r="A376" s="37"/>
      <c r="B376" s="1"/>
      <c r="C376" s="2" t="s">
        <v>56</v>
      </c>
      <c r="D376" s="12">
        <v>21.75</v>
      </c>
      <c r="E376" s="12"/>
      <c r="F376" s="12">
        <f>SUM(D376:E376)</f>
        <v>21.75</v>
      </c>
      <c r="G376" s="12"/>
      <c r="H376" s="12">
        <f>SUM(F376:G376)</f>
        <v>21.75</v>
      </c>
      <c r="I376" s="12"/>
      <c r="J376" s="12">
        <f>SUM(H376:I376)</f>
        <v>21.75</v>
      </c>
      <c r="K376" s="12"/>
      <c r="L376" s="12">
        <f>SUM(J376:K376)</f>
        <v>21.75</v>
      </c>
      <c r="M376" s="12">
        <v>-21.75</v>
      </c>
      <c r="N376" s="12">
        <f>SUM(L376:M376)</f>
        <v>0</v>
      </c>
      <c r="O376" s="12"/>
      <c r="P376" s="12">
        <f>SUM(N376:O376)</f>
        <v>0</v>
      </c>
      <c r="Q376" s="12"/>
      <c r="R376" s="12">
        <f>SUM(P376:Q376)</f>
        <v>0</v>
      </c>
      <c r="S376" s="12"/>
      <c r="T376" s="12">
        <f>SUM(R376:S376)</f>
        <v>0</v>
      </c>
    </row>
    <row r="377" spans="1:20" s="82" customFormat="1" ht="29.25" customHeight="1" hidden="1" outlineLevel="1">
      <c r="A377" s="37" t="s">
        <v>479</v>
      </c>
      <c r="B377" s="1"/>
      <c r="C377" s="2" t="s">
        <v>480</v>
      </c>
      <c r="D377" s="12">
        <f aca="true" t="shared" si="257" ref="D377:S378">D378</f>
        <v>613</v>
      </c>
      <c r="E377" s="12">
        <f t="shared" si="257"/>
        <v>0</v>
      </c>
      <c r="F377" s="12">
        <f t="shared" si="257"/>
        <v>613</v>
      </c>
      <c r="G377" s="12">
        <f t="shared" si="257"/>
        <v>0</v>
      </c>
      <c r="H377" s="12">
        <f t="shared" si="257"/>
        <v>613</v>
      </c>
      <c r="I377" s="12">
        <f t="shared" si="257"/>
        <v>0</v>
      </c>
      <c r="J377" s="12">
        <f t="shared" si="257"/>
        <v>613</v>
      </c>
      <c r="K377" s="12">
        <f t="shared" si="257"/>
        <v>0</v>
      </c>
      <c r="L377" s="12">
        <f t="shared" si="257"/>
        <v>613</v>
      </c>
      <c r="M377" s="12">
        <f t="shared" si="257"/>
        <v>0</v>
      </c>
      <c r="N377" s="12">
        <f t="shared" si="257"/>
        <v>613</v>
      </c>
      <c r="O377" s="12">
        <f t="shared" si="257"/>
        <v>0</v>
      </c>
      <c r="P377" s="12">
        <f t="shared" si="257"/>
        <v>613</v>
      </c>
      <c r="Q377" s="12">
        <f t="shared" si="257"/>
        <v>0</v>
      </c>
      <c r="R377" s="12">
        <f t="shared" si="257"/>
        <v>613</v>
      </c>
      <c r="S377" s="12">
        <f t="shared" si="257"/>
        <v>0</v>
      </c>
      <c r="T377" s="12">
        <f>T378</f>
        <v>613</v>
      </c>
    </row>
    <row r="378" spans="1:20" s="82" customFormat="1" ht="29.25" customHeight="1" hidden="1" outlineLevel="1">
      <c r="A378" s="37" t="s">
        <v>482</v>
      </c>
      <c r="B378" s="1"/>
      <c r="C378" s="2" t="s">
        <v>481</v>
      </c>
      <c r="D378" s="12">
        <f t="shared" si="257"/>
        <v>613</v>
      </c>
      <c r="E378" s="12">
        <f t="shared" si="257"/>
        <v>0</v>
      </c>
      <c r="F378" s="12">
        <f t="shared" si="257"/>
        <v>613</v>
      </c>
      <c r="G378" s="12">
        <f t="shared" si="257"/>
        <v>0</v>
      </c>
      <c r="H378" s="12">
        <f t="shared" si="257"/>
        <v>613</v>
      </c>
      <c r="I378" s="12">
        <f t="shared" si="257"/>
        <v>0</v>
      </c>
      <c r="J378" s="12">
        <f t="shared" si="257"/>
        <v>613</v>
      </c>
      <c r="K378" s="12">
        <f t="shared" si="257"/>
        <v>0</v>
      </c>
      <c r="L378" s="12">
        <f t="shared" si="257"/>
        <v>613</v>
      </c>
      <c r="M378" s="12">
        <f t="shared" si="257"/>
        <v>0</v>
      </c>
      <c r="N378" s="12">
        <f t="shared" si="257"/>
        <v>613</v>
      </c>
      <c r="O378" s="12">
        <f t="shared" si="257"/>
        <v>0</v>
      </c>
      <c r="P378" s="12">
        <f t="shared" si="257"/>
        <v>613</v>
      </c>
      <c r="Q378" s="12">
        <f t="shared" si="257"/>
        <v>0</v>
      </c>
      <c r="R378" s="12">
        <f t="shared" si="257"/>
        <v>613</v>
      </c>
      <c r="S378" s="12">
        <f>S379</f>
        <v>0</v>
      </c>
      <c r="T378" s="12">
        <f>T379</f>
        <v>613</v>
      </c>
    </row>
    <row r="379" spans="1:20" s="82" customFormat="1" ht="29.25" customHeight="1" hidden="1" outlineLevel="1">
      <c r="A379" s="37"/>
      <c r="B379" s="1" t="s">
        <v>137</v>
      </c>
      <c r="C379" s="2" t="s">
        <v>64</v>
      </c>
      <c r="D379" s="12">
        <v>613</v>
      </c>
      <c r="E379" s="12"/>
      <c r="F379" s="12">
        <f>SUM(D379:E379)</f>
        <v>613</v>
      </c>
      <c r="G379" s="12"/>
      <c r="H379" s="12">
        <f>SUM(F379:G379)</f>
        <v>613</v>
      </c>
      <c r="I379" s="12"/>
      <c r="J379" s="12">
        <f>SUM(H379:I379)</f>
        <v>613</v>
      </c>
      <c r="K379" s="12"/>
      <c r="L379" s="12">
        <f>SUM(J379:K379)</f>
        <v>613</v>
      </c>
      <c r="M379" s="12"/>
      <c r="N379" s="12">
        <f>SUM(L379:M379)</f>
        <v>613</v>
      </c>
      <c r="O379" s="12"/>
      <c r="P379" s="12">
        <f>SUM(N379:O379)</f>
        <v>613</v>
      </c>
      <c r="Q379" s="12"/>
      <c r="R379" s="12">
        <f>SUM(P379:Q379)</f>
        <v>613</v>
      </c>
      <c r="S379" s="12"/>
      <c r="T379" s="12">
        <f>SUM(R379:S379)</f>
        <v>613</v>
      </c>
    </row>
    <row r="380" spans="1:20" s="70" customFormat="1" ht="29.25" customHeight="1" collapsed="1">
      <c r="A380" s="37" t="s">
        <v>200</v>
      </c>
      <c r="B380" s="8"/>
      <c r="C380" s="10" t="s">
        <v>560</v>
      </c>
      <c r="D380" s="12">
        <f aca="true" t="shared" si="258" ref="D380:T380">D381</f>
        <v>11504.36954</v>
      </c>
      <c r="E380" s="12">
        <f t="shared" si="258"/>
        <v>0</v>
      </c>
      <c r="F380" s="12">
        <f t="shared" si="258"/>
        <v>11504.36954</v>
      </c>
      <c r="G380" s="12">
        <f t="shared" si="258"/>
        <v>0</v>
      </c>
      <c r="H380" s="12">
        <f t="shared" si="258"/>
        <v>11504.36954</v>
      </c>
      <c r="I380" s="12">
        <f t="shared" si="258"/>
        <v>-4197.36954</v>
      </c>
      <c r="J380" s="12">
        <f t="shared" si="258"/>
        <v>7307</v>
      </c>
      <c r="K380" s="12">
        <f t="shared" si="258"/>
        <v>144</v>
      </c>
      <c r="L380" s="12">
        <f t="shared" si="258"/>
        <v>7451</v>
      </c>
      <c r="M380" s="12">
        <f t="shared" si="258"/>
        <v>70</v>
      </c>
      <c r="N380" s="12">
        <f t="shared" si="258"/>
        <v>7521</v>
      </c>
      <c r="O380" s="12">
        <f t="shared" si="258"/>
        <v>24.95</v>
      </c>
      <c r="P380" s="12">
        <f t="shared" si="258"/>
        <v>7545.95</v>
      </c>
      <c r="Q380" s="12">
        <f t="shared" si="258"/>
        <v>176.253</v>
      </c>
      <c r="R380" s="12">
        <f t="shared" si="258"/>
        <v>7722.2029999999995</v>
      </c>
      <c r="S380" s="12">
        <f t="shared" si="258"/>
        <v>-118</v>
      </c>
      <c r="T380" s="12">
        <f t="shared" si="258"/>
        <v>7604.2029999999995</v>
      </c>
    </row>
    <row r="381" spans="1:20" s="70" customFormat="1" ht="29.25" customHeight="1">
      <c r="A381" s="37" t="s">
        <v>201</v>
      </c>
      <c r="B381" s="1"/>
      <c r="C381" s="2" t="s">
        <v>86</v>
      </c>
      <c r="D381" s="12">
        <f aca="true" t="shared" si="259" ref="D381:J381">D382+D384+D386+D389+D391</f>
        <v>11504.36954</v>
      </c>
      <c r="E381" s="12">
        <f t="shared" si="259"/>
        <v>0</v>
      </c>
      <c r="F381" s="12">
        <f t="shared" si="259"/>
        <v>11504.36954</v>
      </c>
      <c r="G381" s="12">
        <f t="shared" si="259"/>
        <v>0</v>
      </c>
      <c r="H381" s="12">
        <f t="shared" si="259"/>
        <v>11504.36954</v>
      </c>
      <c r="I381" s="12">
        <f t="shared" si="259"/>
        <v>-4197.36954</v>
      </c>
      <c r="J381" s="12">
        <f t="shared" si="259"/>
        <v>7307</v>
      </c>
      <c r="K381" s="12">
        <f aca="true" t="shared" si="260" ref="K381:P381">K382+K384+K386+K389+K391</f>
        <v>144</v>
      </c>
      <c r="L381" s="12">
        <f t="shared" si="260"/>
        <v>7451</v>
      </c>
      <c r="M381" s="12">
        <f t="shared" si="260"/>
        <v>70</v>
      </c>
      <c r="N381" s="12">
        <f t="shared" si="260"/>
        <v>7521</v>
      </c>
      <c r="O381" s="12">
        <f t="shared" si="260"/>
        <v>24.95</v>
      </c>
      <c r="P381" s="12">
        <f t="shared" si="260"/>
        <v>7545.95</v>
      </c>
      <c r="Q381" s="12">
        <f>Q382+Q384+Q386+Q389+Q391</f>
        <v>176.253</v>
      </c>
      <c r="R381" s="12">
        <f>R382+R384+R386+R389+R391</f>
        <v>7722.2029999999995</v>
      </c>
      <c r="S381" s="12">
        <f>S382+S384+S386+S389+S391</f>
        <v>-118</v>
      </c>
      <c r="T381" s="12">
        <f>T382+T384+T386+T389+T391</f>
        <v>7604.2029999999995</v>
      </c>
    </row>
    <row r="382" spans="1:20" s="69" customFormat="1" ht="42" customHeight="1" hidden="1" outlineLevel="1">
      <c r="A382" s="37" t="s">
        <v>321</v>
      </c>
      <c r="B382" s="8"/>
      <c r="C382" s="10" t="s">
        <v>11</v>
      </c>
      <c r="D382" s="12">
        <f aca="true" t="shared" si="261" ref="D382:T382">D383</f>
        <v>291</v>
      </c>
      <c r="E382" s="12">
        <f t="shared" si="261"/>
        <v>0</v>
      </c>
      <c r="F382" s="12">
        <f t="shared" si="261"/>
        <v>291</v>
      </c>
      <c r="G382" s="12">
        <f t="shared" si="261"/>
        <v>0</v>
      </c>
      <c r="H382" s="12">
        <f t="shared" si="261"/>
        <v>291</v>
      </c>
      <c r="I382" s="12">
        <f t="shared" si="261"/>
        <v>0</v>
      </c>
      <c r="J382" s="12">
        <f t="shared" si="261"/>
        <v>291</v>
      </c>
      <c r="K382" s="12">
        <f t="shared" si="261"/>
        <v>0</v>
      </c>
      <c r="L382" s="12">
        <f t="shared" si="261"/>
        <v>291</v>
      </c>
      <c r="M382" s="12">
        <f t="shared" si="261"/>
        <v>0</v>
      </c>
      <c r="N382" s="12">
        <f t="shared" si="261"/>
        <v>291</v>
      </c>
      <c r="O382" s="12">
        <f t="shared" si="261"/>
        <v>0</v>
      </c>
      <c r="P382" s="12">
        <f t="shared" si="261"/>
        <v>291</v>
      </c>
      <c r="Q382" s="12">
        <f t="shared" si="261"/>
        <v>0</v>
      </c>
      <c r="R382" s="12">
        <f t="shared" si="261"/>
        <v>291</v>
      </c>
      <c r="S382" s="12">
        <f t="shared" si="261"/>
        <v>0</v>
      </c>
      <c r="T382" s="12">
        <f t="shared" si="261"/>
        <v>291</v>
      </c>
    </row>
    <row r="383" spans="1:20" s="30" customFormat="1" ht="28.5" customHeight="1" hidden="1" outlineLevel="1">
      <c r="A383" s="37"/>
      <c r="B383" s="1" t="s">
        <v>137</v>
      </c>
      <c r="C383" s="2" t="s">
        <v>64</v>
      </c>
      <c r="D383" s="12">
        <v>291</v>
      </c>
      <c r="E383" s="12"/>
      <c r="F383" s="12">
        <f>SUM(D383:E383)</f>
        <v>291</v>
      </c>
      <c r="G383" s="12"/>
      <c r="H383" s="12">
        <f>SUM(F383:G383)</f>
        <v>291</v>
      </c>
      <c r="I383" s="12"/>
      <c r="J383" s="12">
        <f>SUM(H383:I383)</f>
        <v>291</v>
      </c>
      <c r="K383" s="12"/>
      <c r="L383" s="12">
        <f>SUM(J383:K383)</f>
        <v>291</v>
      </c>
      <c r="M383" s="12"/>
      <c r="N383" s="12">
        <f>SUM(L383:M383)</f>
        <v>291</v>
      </c>
      <c r="O383" s="12"/>
      <c r="P383" s="12">
        <f>SUM(N383:O383)</f>
        <v>291</v>
      </c>
      <c r="Q383" s="12"/>
      <c r="R383" s="12">
        <f>SUM(P383:Q383)</f>
        <v>291</v>
      </c>
      <c r="S383" s="12"/>
      <c r="T383" s="12">
        <f>SUM(R383:S383)</f>
        <v>291</v>
      </c>
    </row>
    <row r="384" spans="1:20" s="78" customFormat="1" ht="28.5" customHeight="1" collapsed="1">
      <c r="A384" s="37" t="s">
        <v>322</v>
      </c>
      <c r="B384" s="1"/>
      <c r="C384" s="2" t="s">
        <v>323</v>
      </c>
      <c r="D384" s="12">
        <f aca="true" t="shared" si="262" ref="D384:T384">D385</f>
        <v>2309</v>
      </c>
      <c r="E384" s="12">
        <f t="shared" si="262"/>
        <v>0</v>
      </c>
      <c r="F384" s="12">
        <f t="shared" si="262"/>
        <v>2309</v>
      </c>
      <c r="G384" s="12">
        <f t="shared" si="262"/>
        <v>0</v>
      </c>
      <c r="H384" s="12">
        <f t="shared" si="262"/>
        <v>2309</v>
      </c>
      <c r="I384" s="12">
        <f t="shared" si="262"/>
        <v>0</v>
      </c>
      <c r="J384" s="12">
        <f t="shared" si="262"/>
        <v>2309</v>
      </c>
      <c r="K384" s="12">
        <f t="shared" si="262"/>
        <v>0</v>
      </c>
      <c r="L384" s="12">
        <f t="shared" si="262"/>
        <v>2309</v>
      </c>
      <c r="M384" s="12">
        <f t="shared" si="262"/>
        <v>0</v>
      </c>
      <c r="N384" s="12">
        <f t="shared" si="262"/>
        <v>2309</v>
      </c>
      <c r="O384" s="12">
        <f t="shared" si="262"/>
        <v>24.95</v>
      </c>
      <c r="P384" s="12">
        <f t="shared" si="262"/>
        <v>2333.95</v>
      </c>
      <c r="Q384" s="12">
        <f t="shared" si="262"/>
        <v>0</v>
      </c>
      <c r="R384" s="12">
        <f t="shared" si="262"/>
        <v>2333.95</v>
      </c>
      <c r="S384" s="12">
        <f t="shared" si="262"/>
        <v>-118</v>
      </c>
      <c r="T384" s="12">
        <f t="shared" si="262"/>
        <v>2215.95</v>
      </c>
    </row>
    <row r="385" spans="1:20" s="79" customFormat="1" ht="28.5" customHeight="1">
      <c r="A385" s="37"/>
      <c r="B385" s="1" t="s">
        <v>137</v>
      </c>
      <c r="C385" s="2" t="s">
        <v>64</v>
      </c>
      <c r="D385" s="12">
        <v>2309</v>
      </c>
      <c r="E385" s="12"/>
      <c r="F385" s="12">
        <f>SUM(D385:E385)</f>
        <v>2309</v>
      </c>
      <c r="G385" s="12"/>
      <c r="H385" s="12">
        <f>SUM(F385:G385)</f>
        <v>2309</v>
      </c>
      <c r="I385" s="12"/>
      <c r="J385" s="12">
        <f>SUM(H385:I385)</f>
        <v>2309</v>
      </c>
      <c r="K385" s="12"/>
      <c r="L385" s="12">
        <f>SUM(J385:K385)</f>
        <v>2309</v>
      </c>
      <c r="M385" s="12"/>
      <c r="N385" s="12">
        <f>SUM(L385:M385)</f>
        <v>2309</v>
      </c>
      <c r="O385" s="12">
        <v>24.95</v>
      </c>
      <c r="P385" s="12">
        <f>SUM(N385:O385)</f>
        <v>2333.95</v>
      </c>
      <c r="Q385" s="12"/>
      <c r="R385" s="12">
        <f>SUM(P385:Q385)</f>
        <v>2333.95</v>
      </c>
      <c r="S385" s="12">
        <v>-118</v>
      </c>
      <c r="T385" s="12">
        <f>SUM(R385:S385)</f>
        <v>2215.95</v>
      </c>
    </row>
    <row r="386" spans="1:20" s="86" customFormat="1" ht="28.5" customHeight="1" hidden="1" outlineLevel="1">
      <c r="A386" s="37" t="s">
        <v>324</v>
      </c>
      <c r="B386" s="8"/>
      <c r="C386" s="10" t="s">
        <v>424</v>
      </c>
      <c r="D386" s="12">
        <f aca="true" t="shared" si="263" ref="D386:J386">SUM(D387:D388)</f>
        <v>524</v>
      </c>
      <c r="E386" s="12">
        <f t="shared" si="263"/>
        <v>0</v>
      </c>
      <c r="F386" s="12">
        <f t="shared" si="263"/>
        <v>524</v>
      </c>
      <c r="G386" s="12">
        <f t="shared" si="263"/>
        <v>0</v>
      </c>
      <c r="H386" s="12">
        <f t="shared" si="263"/>
        <v>524</v>
      </c>
      <c r="I386" s="12">
        <f t="shared" si="263"/>
        <v>0</v>
      </c>
      <c r="J386" s="12">
        <f t="shared" si="263"/>
        <v>524</v>
      </c>
      <c r="K386" s="12">
        <f aca="true" t="shared" si="264" ref="K386:P386">SUM(K387:K388)</f>
        <v>0</v>
      </c>
      <c r="L386" s="12">
        <f t="shared" si="264"/>
        <v>524</v>
      </c>
      <c r="M386" s="12">
        <f t="shared" si="264"/>
        <v>0</v>
      </c>
      <c r="N386" s="12">
        <f t="shared" si="264"/>
        <v>524</v>
      </c>
      <c r="O386" s="12">
        <f t="shared" si="264"/>
        <v>0</v>
      </c>
      <c r="P386" s="12">
        <f t="shared" si="264"/>
        <v>524</v>
      </c>
      <c r="Q386" s="12">
        <f>SUM(Q387:Q388)</f>
        <v>0</v>
      </c>
      <c r="R386" s="12">
        <f>SUM(R387:R388)</f>
        <v>524</v>
      </c>
      <c r="S386" s="12">
        <f>SUM(S387:S388)</f>
        <v>0</v>
      </c>
      <c r="T386" s="12">
        <f>SUM(T387:T388)</f>
        <v>524</v>
      </c>
    </row>
    <row r="387" spans="1:20" s="87" customFormat="1" ht="28.5" customHeight="1" hidden="1" outlineLevel="1">
      <c r="A387" s="37"/>
      <c r="B387" s="1" t="s">
        <v>137</v>
      </c>
      <c r="C387" s="2" t="s">
        <v>64</v>
      </c>
      <c r="D387" s="12">
        <v>453</v>
      </c>
      <c r="E387" s="12"/>
      <c r="F387" s="12">
        <f>SUM(D387:E387)</f>
        <v>453</v>
      </c>
      <c r="G387" s="12"/>
      <c r="H387" s="12">
        <f>SUM(F387:G387)</f>
        <v>453</v>
      </c>
      <c r="I387" s="12"/>
      <c r="J387" s="12">
        <f>SUM(H387:I387)</f>
        <v>453</v>
      </c>
      <c r="K387" s="12"/>
      <c r="L387" s="12">
        <f>SUM(J387:K387)</f>
        <v>453</v>
      </c>
      <c r="M387" s="12"/>
      <c r="N387" s="12">
        <f>SUM(L387:M387)</f>
        <v>453</v>
      </c>
      <c r="O387" s="12"/>
      <c r="P387" s="12">
        <f>SUM(N387:O387)</f>
        <v>453</v>
      </c>
      <c r="Q387" s="12"/>
      <c r="R387" s="12">
        <f>SUM(P387:Q387)</f>
        <v>453</v>
      </c>
      <c r="S387" s="12"/>
      <c r="T387" s="12">
        <f>SUM(R387:S387)</f>
        <v>453</v>
      </c>
    </row>
    <row r="388" spans="1:20" s="30" customFormat="1" ht="27.75" customHeight="1" hidden="1" outlineLevel="1">
      <c r="A388" s="8"/>
      <c r="B388" s="5" t="s">
        <v>135</v>
      </c>
      <c r="C388" s="2" t="s">
        <v>136</v>
      </c>
      <c r="D388" s="12">
        <v>71</v>
      </c>
      <c r="E388" s="12"/>
      <c r="F388" s="12">
        <f>SUM(D388:E388)</f>
        <v>71</v>
      </c>
      <c r="G388" s="12"/>
      <c r="H388" s="12">
        <f>SUM(F388:G388)</f>
        <v>71</v>
      </c>
      <c r="I388" s="12"/>
      <c r="J388" s="12">
        <f>SUM(H388:I388)</f>
        <v>71</v>
      </c>
      <c r="K388" s="12"/>
      <c r="L388" s="12">
        <f>SUM(J388:K388)</f>
        <v>71</v>
      </c>
      <c r="M388" s="12"/>
      <c r="N388" s="12">
        <f>SUM(L388:M388)</f>
        <v>71</v>
      </c>
      <c r="O388" s="12"/>
      <c r="P388" s="12">
        <f>SUM(N388:O388)</f>
        <v>71</v>
      </c>
      <c r="Q388" s="12"/>
      <c r="R388" s="12">
        <f>SUM(P388:Q388)</f>
        <v>71</v>
      </c>
      <c r="S388" s="12"/>
      <c r="T388" s="12">
        <f>SUM(R388:S388)</f>
        <v>71</v>
      </c>
    </row>
    <row r="389" spans="1:20" s="83" customFormat="1" ht="29.25" customHeight="1" hidden="1" outlineLevel="1">
      <c r="A389" s="37" t="s">
        <v>325</v>
      </c>
      <c r="B389" s="1"/>
      <c r="C389" s="10" t="s">
        <v>326</v>
      </c>
      <c r="D389" s="12">
        <f aca="true" t="shared" si="265" ref="D389:T389">D390</f>
        <v>4183</v>
      </c>
      <c r="E389" s="12">
        <f t="shared" si="265"/>
        <v>0</v>
      </c>
      <c r="F389" s="12">
        <f t="shared" si="265"/>
        <v>4183</v>
      </c>
      <c r="G389" s="12">
        <f t="shared" si="265"/>
        <v>0</v>
      </c>
      <c r="H389" s="12">
        <f t="shared" si="265"/>
        <v>4183</v>
      </c>
      <c r="I389" s="12">
        <f t="shared" si="265"/>
        <v>0</v>
      </c>
      <c r="J389" s="12">
        <f t="shared" si="265"/>
        <v>4183</v>
      </c>
      <c r="K389" s="12">
        <f t="shared" si="265"/>
        <v>144</v>
      </c>
      <c r="L389" s="12">
        <f t="shared" si="265"/>
        <v>4327</v>
      </c>
      <c r="M389" s="12">
        <f t="shared" si="265"/>
        <v>70</v>
      </c>
      <c r="N389" s="12">
        <f t="shared" si="265"/>
        <v>4397</v>
      </c>
      <c r="O389" s="12">
        <f t="shared" si="265"/>
        <v>0</v>
      </c>
      <c r="P389" s="12">
        <f t="shared" si="265"/>
        <v>4397</v>
      </c>
      <c r="Q389" s="12">
        <f t="shared" si="265"/>
        <v>176.253</v>
      </c>
      <c r="R389" s="12">
        <f t="shared" si="265"/>
        <v>4573.253</v>
      </c>
      <c r="S389" s="12">
        <f t="shared" si="265"/>
        <v>0</v>
      </c>
      <c r="T389" s="12">
        <f t="shared" si="265"/>
        <v>4573.253</v>
      </c>
    </row>
    <row r="390" spans="1:20" s="82" customFormat="1" ht="28.5" customHeight="1" hidden="1" outlineLevel="1">
      <c r="A390" s="37"/>
      <c r="B390" s="1" t="s">
        <v>135</v>
      </c>
      <c r="C390" s="2" t="s">
        <v>136</v>
      </c>
      <c r="D390" s="12">
        <v>4183</v>
      </c>
      <c r="E390" s="12"/>
      <c r="F390" s="12">
        <f>SUM(D390:E390)</f>
        <v>4183</v>
      </c>
      <c r="G390" s="12"/>
      <c r="H390" s="12">
        <f>SUM(F390:G390)</f>
        <v>4183</v>
      </c>
      <c r="I390" s="12"/>
      <c r="J390" s="12">
        <f>SUM(H390:I390)</f>
        <v>4183</v>
      </c>
      <c r="K390" s="12">
        <f>99+45</f>
        <v>144</v>
      </c>
      <c r="L390" s="12">
        <f>SUM(J390:K390)</f>
        <v>4327</v>
      </c>
      <c r="M390" s="12">
        <v>70</v>
      </c>
      <c r="N390" s="12">
        <f>SUM(L390:M390)</f>
        <v>4397</v>
      </c>
      <c r="O390" s="12"/>
      <c r="P390" s="12">
        <f>SUM(N390:O390)</f>
        <v>4397</v>
      </c>
      <c r="Q390" s="12">
        <v>176.253</v>
      </c>
      <c r="R390" s="12">
        <f>SUM(P390:Q390)</f>
        <v>4573.253</v>
      </c>
      <c r="S390" s="12"/>
      <c r="T390" s="12">
        <f>SUM(R390:S390)</f>
        <v>4573.253</v>
      </c>
    </row>
    <row r="391" spans="1:20" s="82" customFormat="1" ht="27.75" customHeight="1" hidden="1" outlineLevel="1">
      <c r="A391" s="37" t="s">
        <v>570</v>
      </c>
      <c r="B391" s="8"/>
      <c r="C391" s="2" t="s">
        <v>375</v>
      </c>
      <c r="D391" s="12">
        <f aca="true" t="shared" si="266" ref="D391:T391">D392</f>
        <v>4197.36954</v>
      </c>
      <c r="E391" s="12">
        <f t="shared" si="266"/>
        <v>0</v>
      </c>
      <c r="F391" s="12">
        <f t="shared" si="266"/>
        <v>4197.36954</v>
      </c>
      <c r="G391" s="12">
        <f t="shared" si="266"/>
        <v>0</v>
      </c>
      <c r="H391" s="12">
        <f t="shared" si="266"/>
        <v>4197.36954</v>
      </c>
      <c r="I391" s="12">
        <f t="shared" si="266"/>
        <v>-4197.36954</v>
      </c>
      <c r="J391" s="12">
        <f t="shared" si="266"/>
        <v>0</v>
      </c>
      <c r="K391" s="12">
        <f t="shared" si="266"/>
        <v>0</v>
      </c>
      <c r="L391" s="12">
        <f t="shared" si="266"/>
        <v>0</v>
      </c>
      <c r="M391" s="12">
        <f t="shared" si="266"/>
        <v>0</v>
      </c>
      <c r="N391" s="12">
        <f t="shared" si="266"/>
        <v>0</v>
      </c>
      <c r="O391" s="12">
        <f t="shared" si="266"/>
        <v>0</v>
      </c>
      <c r="P391" s="12">
        <f t="shared" si="266"/>
        <v>0</v>
      </c>
      <c r="Q391" s="12">
        <f t="shared" si="266"/>
        <v>0</v>
      </c>
      <c r="R391" s="12">
        <f t="shared" si="266"/>
        <v>0</v>
      </c>
      <c r="S391" s="12">
        <f t="shared" si="266"/>
        <v>0</v>
      </c>
      <c r="T391" s="12">
        <f t="shared" si="266"/>
        <v>0</v>
      </c>
    </row>
    <row r="392" spans="1:20" s="82" customFormat="1" ht="27.75" customHeight="1" hidden="1" outlineLevel="1">
      <c r="A392" s="37"/>
      <c r="B392" s="1" t="s">
        <v>135</v>
      </c>
      <c r="C392" s="2" t="s">
        <v>136</v>
      </c>
      <c r="D392" s="12">
        <f aca="true" t="shared" si="267" ref="D392:J392">SUM(D394:D395)</f>
        <v>4197.36954</v>
      </c>
      <c r="E392" s="12">
        <f t="shared" si="267"/>
        <v>0</v>
      </c>
      <c r="F392" s="12">
        <f t="shared" si="267"/>
        <v>4197.36954</v>
      </c>
      <c r="G392" s="12">
        <f t="shared" si="267"/>
        <v>0</v>
      </c>
      <c r="H392" s="12">
        <f t="shared" si="267"/>
        <v>4197.36954</v>
      </c>
      <c r="I392" s="12">
        <f t="shared" si="267"/>
        <v>-4197.36954</v>
      </c>
      <c r="J392" s="12">
        <f t="shared" si="267"/>
        <v>0</v>
      </c>
      <c r="K392" s="12">
        <f aca="true" t="shared" si="268" ref="K392:P392">SUM(K394:K395)</f>
        <v>0</v>
      </c>
      <c r="L392" s="12">
        <f t="shared" si="268"/>
        <v>0</v>
      </c>
      <c r="M392" s="12">
        <f t="shared" si="268"/>
        <v>0</v>
      </c>
      <c r="N392" s="12">
        <f t="shared" si="268"/>
        <v>0</v>
      </c>
      <c r="O392" s="12">
        <f t="shared" si="268"/>
        <v>0</v>
      </c>
      <c r="P392" s="12">
        <f t="shared" si="268"/>
        <v>0</v>
      </c>
      <c r="Q392" s="12">
        <f>SUM(Q394:Q395)</f>
        <v>0</v>
      </c>
      <c r="R392" s="12">
        <f>SUM(R394:R395)</f>
        <v>0</v>
      </c>
      <c r="S392" s="12">
        <f>SUM(S394:S395)</f>
        <v>0</v>
      </c>
      <c r="T392" s="12">
        <f>SUM(T394:T395)</f>
        <v>0</v>
      </c>
    </row>
    <row r="393" spans="1:20" s="82" customFormat="1" ht="15" customHeight="1" hidden="1" outlineLevel="1">
      <c r="A393" s="37"/>
      <c r="B393" s="1"/>
      <c r="C393" s="2" t="s">
        <v>158</v>
      </c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1:20" s="82" customFormat="1" ht="15" customHeight="1" hidden="1" outlineLevel="1">
      <c r="A394" s="37"/>
      <c r="B394" s="8"/>
      <c r="C394" s="2" t="s">
        <v>56</v>
      </c>
      <c r="D394" s="12">
        <f>1553.0269-0.00017</f>
        <v>1553.02673</v>
      </c>
      <c r="E394" s="12"/>
      <c r="F394" s="12">
        <f>SUM(D394:E394)</f>
        <v>1553.02673</v>
      </c>
      <c r="G394" s="12"/>
      <c r="H394" s="12">
        <f>SUM(F394:G394)</f>
        <v>1553.02673</v>
      </c>
      <c r="I394" s="12">
        <v>-1553.02673</v>
      </c>
      <c r="J394" s="12">
        <f>SUM(H394:I394)</f>
        <v>0</v>
      </c>
      <c r="K394" s="12"/>
      <c r="L394" s="12">
        <f>SUM(J394:K394)</f>
        <v>0</v>
      </c>
      <c r="M394" s="12"/>
      <c r="N394" s="12">
        <f>SUM(L394:M394)</f>
        <v>0</v>
      </c>
      <c r="O394" s="12"/>
      <c r="P394" s="12">
        <f>SUM(N394:O394)</f>
        <v>0</v>
      </c>
      <c r="Q394" s="12"/>
      <c r="R394" s="12">
        <f>SUM(P394:Q394)</f>
        <v>0</v>
      </c>
      <c r="S394" s="12"/>
      <c r="T394" s="12">
        <f>SUM(R394:S394)</f>
        <v>0</v>
      </c>
    </row>
    <row r="395" spans="1:20" s="82" customFormat="1" ht="15" customHeight="1" hidden="1" outlineLevel="1">
      <c r="A395" s="37"/>
      <c r="B395" s="8"/>
      <c r="C395" s="2" t="s">
        <v>57</v>
      </c>
      <c r="D395" s="12">
        <f>2644.3431-0.00029</f>
        <v>2644.34281</v>
      </c>
      <c r="E395" s="12"/>
      <c r="F395" s="12">
        <f>SUM(D395:E395)</f>
        <v>2644.34281</v>
      </c>
      <c r="G395" s="12"/>
      <c r="H395" s="12">
        <f>SUM(F395:G395)</f>
        <v>2644.34281</v>
      </c>
      <c r="I395" s="12">
        <v>-2644.34281</v>
      </c>
      <c r="J395" s="12">
        <f>SUM(H395:I395)</f>
        <v>0</v>
      </c>
      <c r="K395" s="12"/>
      <c r="L395" s="12">
        <f>SUM(J395:K395)</f>
        <v>0</v>
      </c>
      <c r="M395" s="12"/>
      <c r="N395" s="12">
        <f>SUM(L395:M395)</f>
        <v>0</v>
      </c>
      <c r="O395" s="12"/>
      <c r="P395" s="12">
        <f>SUM(N395:O395)</f>
        <v>0</v>
      </c>
      <c r="Q395" s="12"/>
      <c r="R395" s="12">
        <f>SUM(P395:Q395)</f>
        <v>0</v>
      </c>
      <c r="S395" s="12"/>
      <c r="T395" s="12">
        <f>SUM(R395:S395)</f>
        <v>0</v>
      </c>
    </row>
    <row r="396" spans="1:20" s="67" customFormat="1" ht="28.5" customHeight="1" hidden="1" outlineLevel="1">
      <c r="A396" s="49" t="s">
        <v>203</v>
      </c>
      <c r="B396" s="35"/>
      <c r="C396" s="47" t="s">
        <v>561</v>
      </c>
      <c r="D396" s="11">
        <f aca="true" t="shared" si="269" ref="D396:J396">D397+D401</f>
        <v>684</v>
      </c>
      <c r="E396" s="11">
        <f t="shared" si="269"/>
        <v>0</v>
      </c>
      <c r="F396" s="11">
        <f t="shared" si="269"/>
        <v>684</v>
      </c>
      <c r="G396" s="11">
        <f t="shared" si="269"/>
        <v>0</v>
      </c>
      <c r="H396" s="11">
        <f t="shared" si="269"/>
        <v>684</v>
      </c>
      <c r="I396" s="11">
        <f t="shared" si="269"/>
        <v>0</v>
      </c>
      <c r="J396" s="11">
        <f t="shared" si="269"/>
        <v>684</v>
      </c>
      <c r="K396" s="11">
        <f aca="true" t="shared" si="270" ref="K396:P396">K397+K401</f>
        <v>0</v>
      </c>
      <c r="L396" s="11">
        <f t="shared" si="270"/>
        <v>684</v>
      </c>
      <c r="M396" s="11">
        <f t="shared" si="270"/>
        <v>0</v>
      </c>
      <c r="N396" s="11">
        <f t="shared" si="270"/>
        <v>684</v>
      </c>
      <c r="O396" s="11">
        <f t="shared" si="270"/>
        <v>0</v>
      </c>
      <c r="P396" s="11">
        <f t="shared" si="270"/>
        <v>684</v>
      </c>
      <c r="Q396" s="11">
        <f>Q397+Q401</f>
        <v>75</v>
      </c>
      <c r="R396" s="11">
        <f>R397+R401</f>
        <v>759</v>
      </c>
      <c r="S396" s="11">
        <f>S397+S401</f>
        <v>0</v>
      </c>
      <c r="T396" s="11">
        <f>T397+T401</f>
        <v>759</v>
      </c>
    </row>
    <row r="397" spans="1:20" s="68" customFormat="1" ht="41.25" customHeight="1" hidden="1" outlineLevel="1">
      <c r="A397" s="37" t="s">
        <v>327</v>
      </c>
      <c r="B397" s="8"/>
      <c r="C397" s="10" t="s">
        <v>562</v>
      </c>
      <c r="D397" s="12">
        <f>D398</f>
        <v>581</v>
      </c>
      <c r="E397" s="12">
        <f aca="true" t="shared" si="271" ref="E397:T399">E398</f>
        <v>0</v>
      </c>
      <c r="F397" s="12">
        <f t="shared" si="271"/>
        <v>581</v>
      </c>
      <c r="G397" s="12">
        <f t="shared" si="271"/>
        <v>0</v>
      </c>
      <c r="H397" s="12">
        <f t="shared" si="271"/>
        <v>581</v>
      </c>
      <c r="I397" s="12">
        <f t="shared" si="271"/>
        <v>0</v>
      </c>
      <c r="J397" s="12">
        <f t="shared" si="271"/>
        <v>581</v>
      </c>
      <c r="K397" s="12">
        <f t="shared" si="271"/>
        <v>0</v>
      </c>
      <c r="L397" s="12">
        <f t="shared" si="271"/>
        <v>581</v>
      </c>
      <c r="M397" s="12">
        <f t="shared" si="271"/>
        <v>0</v>
      </c>
      <c r="N397" s="12">
        <f t="shared" si="271"/>
        <v>581</v>
      </c>
      <c r="O397" s="12">
        <f t="shared" si="271"/>
        <v>0</v>
      </c>
      <c r="P397" s="12">
        <f t="shared" si="271"/>
        <v>581</v>
      </c>
      <c r="Q397" s="12">
        <f t="shared" si="271"/>
        <v>80</v>
      </c>
      <c r="R397" s="12">
        <f t="shared" si="271"/>
        <v>661</v>
      </c>
      <c r="S397" s="12">
        <f t="shared" si="271"/>
        <v>0</v>
      </c>
      <c r="T397" s="12">
        <f t="shared" si="271"/>
        <v>661</v>
      </c>
    </row>
    <row r="398" spans="1:20" s="68" customFormat="1" ht="54.75" customHeight="1" hidden="1" outlineLevel="1">
      <c r="A398" s="37" t="s">
        <v>328</v>
      </c>
      <c r="B398" s="8"/>
      <c r="C398" s="10" t="s">
        <v>423</v>
      </c>
      <c r="D398" s="12">
        <f>D399</f>
        <v>581</v>
      </c>
      <c r="E398" s="12">
        <f t="shared" si="271"/>
        <v>0</v>
      </c>
      <c r="F398" s="12">
        <f t="shared" si="271"/>
        <v>581</v>
      </c>
      <c r="G398" s="12">
        <f t="shared" si="271"/>
        <v>0</v>
      </c>
      <c r="H398" s="12">
        <f t="shared" si="271"/>
        <v>581</v>
      </c>
      <c r="I398" s="12">
        <f t="shared" si="271"/>
        <v>0</v>
      </c>
      <c r="J398" s="12">
        <f t="shared" si="271"/>
        <v>581</v>
      </c>
      <c r="K398" s="12">
        <f t="shared" si="271"/>
        <v>0</v>
      </c>
      <c r="L398" s="12">
        <f t="shared" si="271"/>
        <v>581</v>
      </c>
      <c r="M398" s="12">
        <f t="shared" si="271"/>
        <v>0</v>
      </c>
      <c r="N398" s="12">
        <f t="shared" si="271"/>
        <v>581</v>
      </c>
      <c r="O398" s="12">
        <f t="shared" si="271"/>
        <v>0</v>
      </c>
      <c r="P398" s="12">
        <f t="shared" si="271"/>
        <v>581</v>
      </c>
      <c r="Q398" s="12">
        <f t="shared" si="271"/>
        <v>80</v>
      </c>
      <c r="R398" s="12">
        <f t="shared" si="271"/>
        <v>661</v>
      </c>
      <c r="S398" s="12">
        <f t="shared" si="271"/>
        <v>0</v>
      </c>
      <c r="T398" s="12">
        <f t="shared" si="271"/>
        <v>661</v>
      </c>
    </row>
    <row r="399" spans="1:20" s="78" customFormat="1" ht="29.25" customHeight="1" hidden="1" outlineLevel="1">
      <c r="A399" s="37" t="s">
        <v>329</v>
      </c>
      <c r="B399" s="8"/>
      <c r="C399" s="10" t="s">
        <v>12</v>
      </c>
      <c r="D399" s="12">
        <f>D400</f>
        <v>581</v>
      </c>
      <c r="E399" s="12">
        <f t="shared" si="271"/>
        <v>0</v>
      </c>
      <c r="F399" s="12">
        <f t="shared" si="271"/>
        <v>581</v>
      </c>
      <c r="G399" s="12">
        <f t="shared" si="271"/>
        <v>0</v>
      </c>
      <c r="H399" s="12">
        <f t="shared" si="271"/>
        <v>581</v>
      </c>
      <c r="I399" s="12">
        <f t="shared" si="271"/>
        <v>0</v>
      </c>
      <c r="J399" s="12">
        <f t="shared" si="271"/>
        <v>581</v>
      </c>
      <c r="K399" s="12">
        <f t="shared" si="271"/>
        <v>0</v>
      </c>
      <c r="L399" s="12">
        <f t="shared" si="271"/>
        <v>581</v>
      </c>
      <c r="M399" s="12">
        <f t="shared" si="271"/>
        <v>0</v>
      </c>
      <c r="N399" s="12">
        <f t="shared" si="271"/>
        <v>581</v>
      </c>
      <c r="O399" s="12">
        <f t="shared" si="271"/>
        <v>0</v>
      </c>
      <c r="P399" s="12">
        <f t="shared" si="271"/>
        <v>581</v>
      </c>
      <c r="Q399" s="12">
        <f t="shared" si="271"/>
        <v>80</v>
      </c>
      <c r="R399" s="12">
        <f t="shared" si="271"/>
        <v>661</v>
      </c>
      <c r="S399" s="12">
        <f t="shared" si="271"/>
        <v>0</v>
      </c>
      <c r="T399" s="12">
        <f t="shared" si="271"/>
        <v>661</v>
      </c>
    </row>
    <row r="400" spans="1:20" s="79" customFormat="1" ht="29.25" customHeight="1" hidden="1" outlineLevel="1">
      <c r="A400" s="37"/>
      <c r="B400" s="1" t="s">
        <v>137</v>
      </c>
      <c r="C400" s="2" t="s">
        <v>64</v>
      </c>
      <c r="D400" s="12">
        <f>18+90+453+20</f>
        <v>581</v>
      </c>
      <c r="E400" s="12"/>
      <c r="F400" s="12">
        <f>SUM(D400:E400)</f>
        <v>581</v>
      </c>
      <c r="G400" s="12"/>
      <c r="H400" s="12">
        <f>SUM(F400:G400)</f>
        <v>581</v>
      </c>
      <c r="I400" s="12"/>
      <c r="J400" s="12">
        <f>SUM(H400:I400)</f>
        <v>581</v>
      </c>
      <c r="K400" s="12"/>
      <c r="L400" s="12">
        <f>SUM(J400:K400)</f>
        <v>581</v>
      </c>
      <c r="M400" s="12"/>
      <c r="N400" s="12">
        <f>SUM(L400:M400)</f>
        <v>581</v>
      </c>
      <c r="O400" s="12"/>
      <c r="P400" s="12">
        <f>SUM(N400:O400)</f>
        <v>581</v>
      </c>
      <c r="Q400" s="12">
        <v>80</v>
      </c>
      <c r="R400" s="12">
        <f>SUM(P400:Q400)</f>
        <v>661</v>
      </c>
      <c r="S400" s="12"/>
      <c r="T400" s="12">
        <f>SUM(R400:S400)</f>
        <v>661</v>
      </c>
    </row>
    <row r="401" spans="1:20" s="68" customFormat="1" ht="28.5" customHeight="1" hidden="1" outlineLevel="1">
      <c r="A401" s="37" t="s">
        <v>205</v>
      </c>
      <c r="B401" s="8"/>
      <c r="C401" s="10" t="s">
        <v>563</v>
      </c>
      <c r="D401" s="12">
        <f aca="true" t="shared" si="272" ref="D401:T401">D402</f>
        <v>103</v>
      </c>
      <c r="E401" s="12">
        <f t="shared" si="272"/>
        <v>0</v>
      </c>
      <c r="F401" s="12">
        <f t="shared" si="272"/>
        <v>103</v>
      </c>
      <c r="G401" s="12">
        <f t="shared" si="272"/>
        <v>0</v>
      </c>
      <c r="H401" s="12">
        <f t="shared" si="272"/>
        <v>103</v>
      </c>
      <c r="I401" s="12">
        <f t="shared" si="272"/>
        <v>0</v>
      </c>
      <c r="J401" s="12">
        <f t="shared" si="272"/>
        <v>103</v>
      </c>
      <c r="K401" s="12">
        <f t="shared" si="272"/>
        <v>0</v>
      </c>
      <c r="L401" s="12">
        <f t="shared" si="272"/>
        <v>103</v>
      </c>
      <c r="M401" s="12">
        <f t="shared" si="272"/>
        <v>0</v>
      </c>
      <c r="N401" s="12">
        <f t="shared" si="272"/>
        <v>103</v>
      </c>
      <c r="O401" s="12">
        <f t="shared" si="272"/>
        <v>0</v>
      </c>
      <c r="P401" s="12">
        <f t="shared" si="272"/>
        <v>103</v>
      </c>
      <c r="Q401" s="12">
        <f t="shared" si="272"/>
        <v>-5</v>
      </c>
      <c r="R401" s="12">
        <f t="shared" si="272"/>
        <v>98</v>
      </c>
      <c r="S401" s="12">
        <f t="shared" si="272"/>
        <v>0</v>
      </c>
      <c r="T401" s="12">
        <f t="shared" si="272"/>
        <v>98</v>
      </c>
    </row>
    <row r="402" spans="1:20" s="68" customFormat="1" ht="41.25" customHeight="1" hidden="1" outlineLevel="1">
      <c r="A402" s="37" t="s">
        <v>204</v>
      </c>
      <c r="B402" s="8"/>
      <c r="C402" s="10" t="s">
        <v>38</v>
      </c>
      <c r="D402" s="12">
        <f aca="true" t="shared" si="273" ref="D402:J402">D403+D405</f>
        <v>103</v>
      </c>
      <c r="E402" s="12">
        <f t="shared" si="273"/>
        <v>0</v>
      </c>
      <c r="F402" s="12">
        <f t="shared" si="273"/>
        <v>103</v>
      </c>
      <c r="G402" s="12">
        <f t="shared" si="273"/>
        <v>0</v>
      </c>
      <c r="H402" s="12">
        <f t="shared" si="273"/>
        <v>103</v>
      </c>
      <c r="I402" s="12">
        <f t="shared" si="273"/>
        <v>0</v>
      </c>
      <c r="J402" s="12">
        <f t="shared" si="273"/>
        <v>103</v>
      </c>
      <c r="K402" s="12">
        <f aca="true" t="shared" si="274" ref="K402:P402">K403+K405</f>
        <v>0</v>
      </c>
      <c r="L402" s="12">
        <f t="shared" si="274"/>
        <v>103</v>
      </c>
      <c r="M402" s="12">
        <f t="shared" si="274"/>
        <v>0</v>
      </c>
      <c r="N402" s="12">
        <f t="shared" si="274"/>
        <v>103</v>
      </c>
      <c r="O402" s="12">
        <f t="shared" si="274"/>
        <v>0</v>
      </c>
      <c r="P402" s="12">
        <f t="shared" si="274"/>
        <v>103</v>
      </c>
      <c r="Q402" s="12">
        <f>Q403+Q405</f>
        <v>-5</v>
      </c>
      <c r="R402" s="12">
        <f>R403+R405</f>
        <v>98</v>
      </c>
      <c r="S402" s="12">
        <f>S403+S405</f>
        <v>0</v>
      </c>
      <c r="T402" s="12">
        <f>T403+T405</f>
        <v>98</v>
      </c>
    </row>
    <row r="403" spans="1:20" s="75" customFormat="1" ht="28.5" customHeight="1" hidden="1" outlineLevel="1">
      <c r="A403" s="37" t="s">
        <v>330</v>
      </c>
      <c r="B403" s="8"/>
      <c r="C403" s="10" t="s">
        <v>13</v>
      </c>
      <c r="D403" s="12">
        <f aca="true" t="shared" si="275" ref="D403:T403">D404</f>
        <v>63</v>
      </c>
      <c r="E403" s="12">
        <f t="shared" si="275"/>
        <v>0</v>
      </c>
      <c r="F403" s="12">
        <f t="shared" si="275"/>
        <v>63</v>
      </c>
      <c r="G403" s="12">
        <f t="shared" si="275"/>
        <v>0</v>
      </c>
      <c r="H403" s="12">
        <f t="shared" si="275"/>
        <v>63</v>
      </c>
      <c r="I403" s="12">
        <f t="shared" si="275"/>
        <v>0</v>
      </c>
      <c r="J403" s="12">
        <f t="shared" si="275"/>
        <v>63</v>
      </c>
      <c r="K403" s="12">
        <f t="shared" si="275"/>
        <v>0</v>
      </c>
      <c r="L403" s="12">
        <f t="shared" si="275"/>
        <v>63</v>
      </c>
      <c r="M403" s="12">
        <f t="shared" si="275"/>
        <v>-8</v>
      </c>
      <c r="N403" s="12">
        <f t="shared" si="275"/>
        <v>55</v>
      </c>
      <c r="O403" s="12">
        <f t="shared" si="275"/>
        <v>0</v>
      </c>
      <c r="P403" s="12">
        <f t="shared" si="275"/>
        <v>55</v>
      </c>
      <c r="Q403" s="12">
        <f t="shared" si="275"/>
        <v>-25</v>
      </c>
      <c r="R403" s="12">
        <f t="shared" si="275"/>
        <v>30</v>
      </c>
      <c r="S403" s="12">
        <f t="shared" si="275"/>
        <v>0</v>
      </c>
      <c r="T403" s="12">
        <f t="shared" si="275"/>
        <v>30</v>
      </c>
    </row>
    <row r="404" spans="1:20" s="53" customFormat="1" ht="30" customHeight="1" hidden="1" outlineLevel="1">
      <c r="A404" s="37"/>
      <c r="B404" s="1" t="s">
        <v>137</v>
      </c>
      <c r="C404" s="2" t="s">
        <v>64</v>
      </c>
      <c r="D404" s="12">
        <f>15+48</f>
        <v>63</v>
      </c>
      <c r="E404" s="12"/>
      <c r="F404" s="12">
        <f>SUM(D404:E404)</f>
        <v>63</v>
      </c>
      <c r="G404" s="12"/>
      <c r="H404" s="12">
        <f>SUM(F404:G404)</f>
        <v>63</v>
      </c>
      <c r="I404" s="12"/>
      <c r="J404" s="12">
        <f>SUM(H404:I404)</f>
        <v>63</v>
      </c>
      <c r="K404" s="12"/>
      <c r="L404" s="12">
        <f>SUM(J404:K404)</f>
        <v>63</v>
      </c>
      <c r="M404" s="12">
        <v>-8</v>
      </c>
      <c r="N404" s="12">
        <f>SUM(L404:M404)</f>
        <v>55</v>
      </c>
      <c r="O404" s="12"/>
      <c r="P404" s="12">
        <f>SUM(N404:O404)</f>
        <v>55</v>
      </c>
      <c r="Q404" s="12">
        <f>-20-5</f>
        <v>-25</v>
      </c>
      <c r="R404" s="12">
        <f>SUM(P404:Q404)</f>
        <v>30</v>
      </c>
      <c r="S404" s="12"/>
      <c r="T404" s="12">
        <f>SUM(R404:S404)</f>
        <v>30</v>
      </c>
    </row>
    <row r="405" spans="1:20" s="78" customFormat="1" ht="41.25" customHeight="1" hidden="1" outlineLevel="1">
      <c r="A405" s="37" t="s">
        <v>331</v>
      </c>
      <c r="B405" s="8"/>
      <c r="C405" s="10" t="s">
        <v>394</v>
      </c>
      <c r="D405" s="12">
        <f aca="true" t="shared" si="276" ref="D405:T405">D406</f>
        <v>40</v>
      </c>
      <c r="E405" s="12">
        <f t="shared" si="276"/>
        <v>0</v>
      </c>
      <c r="F405" s="12">
        <f t="shared" si="276"/>
        <v>40</v>
      </c>
      <c r="G405" s="12">
        <f t="shared" si="276"/>
        <v>0</v>
      </c>
      <c r="H405" s="12">
        <f t="shared" si="276"/>
        <v>40</v>
      </c>
      <c r="I405" s="12">
        <f t="shared" si="276"/>
        <v>0</v>
      </c>
      <c r="J405" s="12">
        <f t="shared" si="276"/>
        <v>40</v>
      </c>
      <c r="K405" s="12">
        <f t="shared" si="276"/>
        <v>0</v>
      </c>
      <c r="L405" s="12">
        <f t="shared" si="276"/>
        <v>40</v>
      </c>
      <c r="M405" s="12">
        <f t="shared" si="276"/>
        <v>8</v>
      </c>
      <c r="N405" s="12">
        <f t="shared" si="276"/>
        <v>48</v>
      </c>
      <c r="O405" s="12">
        <f t="shared" si="276"/>
        <v>0</v>
      </c>
      <c r="P405" s="12">
        <f t="shared" si="276"/>
        <v>48</v>
      </c>
      <c r="Q405" s="12">
        <f t="shared" si="276"/>
        <v>20</v>
      </c>
      <c r="R405" s="12">
        <f t="shared" si="276"/>
        <v>68</v>
      </c>
      <c r="S405" s="12">
        <f t="shared" si="276"/>
        <v>0</v>
      </c>
      <c r="T405" s="12">
        <f t="shared" si="276"/>
        <v>68</v>
      </c>
    </row>
    <row r="406" spans="1:20" s="79" customFormat="1" ht="29.25" customHeight="1" hidden="1" outlineLevel="1">
      <c r="A406" s="37"/>
      <c r="B406" s="1" t="s">
        <v>137</v>
      </c>
      <c r="C406" s="2" t="s">
        <v>64</v>
      </c>
      <c r="D406" s="12">
        <v>40</v>
      </c>
      <c r="E406" s="12"/>
      <c r="F406" s="12">
        <f>SUM(D406:E406)</f>
        <v>40</v>
      </c>
      <c r="G406" s="12"/>
      <c r="H406" s="12">
        <f>SUM(F406:G406)</f>
        <v>40</v>
      </c>
      <c r="I406" s="12"/>
      <c r="J406" s="12">
        <f>SUM(H406:I406)</f>
        <v>40</v>
      </c>
      <c r="K406" s="12"/>
      <c r="L406" s="12">
        <f>SUM(J406:K406)</f>
        <v>40</v>
      </c>
      <c r="M406" s="12">
        <v>8</v>
      </c>
      <c r="N406" s="12">
        <f>SUM(L406:M406)</f>
        <v>48</v>
      </c>
      <c r="O406" s="12"/>
      <c r="P406" s="12">
        <f>SUM(N406:O406)</f>
        <v>48</v>
      </c>
      <c r="Q406" s="12">
        <v>20</v>
      </c>
      <c r="R406" s="12">
        <f>SUM(P406:Q406)</f>
        <v>68</v>
      </c>
      <c r="S406" s="12"/>
      <c r="T406" s="12">
        <f>SUM(R406:S406)</f>
        <v>68</v>
      </c>
    </row>
    <row r="407" spans="1:20" s="50" customFormat="1" ht="40.5" customHeight="1" hidden="1" outlineLevel="1">
      <c r="A407" s="49" t="s">
        <v>332</v>
      </c>
      <c r="B407" s="3"/>
      <c r="C407" s="4" t="s">
        <v>564</v>
      </c>
      <c r="D407" s="11">
        <f aca="true" t="shared" si="277" ref="D407:J407">D408+D421</f>
        <v>8385.944180000002</v>
      </c>
      <c r="E407" s="11">
        <f t="shared" si="277"/>
        <v>0</v>
      </c>
      <c r="F407" s="11">
        <f t="shared" si="277"/>
        <v>8385.944180000002</v>
      </c>
      <c r="G407" s="11">
        <f t="shared" si="277"/>
        <v>0</v>
      </c>
      <c r="H407" s="11">
        <f t="shared" si="277"/>
        <v>8385.944180000002</v>
      </c>
      <c r="I407" s="11">
        <f t="shared" si="277"/>
        <v>0</v>
      </c>
      <c r="J407" s="11">
        <f t="shared" si="277"/>
        <v>8385.944180000002</v>
      </c>
      <c r="K407" s="11">
        <f aca="true" t="shared" si="278" ref="K407:P407">K408+K421</f>
        <v>675.6401800000001</v>
      </c>
      <c r="L407" s="11">
        <f t="shared" si="278"/>
        <v>9061.58436</v>
      </c>
      <c r="M407" s="11">
        <f t="shared" si="278"/>
        <v>100</v>
      </c>
      <c r="N407" s="11">
        <f t="shared" si="278"/>
        <v>9161.58436</v>
      </c>
      <c r="O407" s="11">
        <f t="shared" si="278"/>
        <v>2647.3</v>
      </c>
      <c r="P407" s="11">
        <f t="shared" si="278"/>
        <v>11808.884360000002</v>
      </c>
      <c r="Q407" s="11">
        <f>Q408+Q421</f>
        <v>543.91597</v>
      </c>
      <c r="R407" s="11">
        <f>R408+R421</f>
        <v>12352.800330000002</v>
      </c>
      <c r="S407" s="11">
        <f>S408+S421</f>
        <v>0</v>
      </c>
      <c r="T407" s="11">
        <f>T408+T421</f>
        <v>12352.800330000002</v>
      </c>
    </row>
    <row r="408" spans="1:20" s="30" customFormat="1" ht="41.25" customHeight="1" hidden="1" outlineLevel="1">
      <c r="A408" s="37" t="s">
        <v>333</v>
      </c>
      <c r="B408" s="1"/>
      <c r="C408" s="2" t="s">
        <v>335</v>
      </c>
      <c r="D408" s="12">
        <f aca="true" t="shared" si="279" ref="D408:J408">D409+D415</f>
        <v>293.9441800000014</v>
      </c>
      <c r="E408" s="12">
        <f t="shared" si="279"/>
        <v>0</v>
      </c>
      <c r="F408" s="12">
        <f t="shared" si="279"/>
        <v>293.9441800000014</v>
      </c>
      <c r="G408" s="12">
        <f t="shared" si="279"/>
        <v>0</v>
      </c>
      <c r="H408" s="12">
        <f t="shared" si="279"/>
        <v>293.9441800000014</v>
      </c>
      <c r="I408" s="12">
        <f t="shared" si="279"/>
        <v>0</v>
      </c>
      <c r="J408" s="12">
        <f t="shared" si="279"/>
        <v>293.9441800000014</v>
      </c>
      <c r="K408" s="12">
        <f aca="true" t="shared" si="280" ref="K408:P408">K409+K415</f>
        <v>675.6401800000001</v>
      </c>
      <c r="L408" s="12">
        <f t="shared" si="280"/>
        <v>969.5843600000015</v>
      </c>
      <c r="M408" s="12">
        <f t="shared" si="280"/>
        <v>100</v>
      </c>
      <c r="N408" s="12">
        <f t="shared" si="280"/>
        <v>1069.5843600000014</v>
      </c>
      <c r="O408" s="12">
        <f t="shared" si="280"/>
        <v>2647.3</v>
      </c>
      <c r="P408" s="12">
        <f t="shared" si="280"/>
        <v>3716.8843600000014</v>
      </c>
      <c r="Q408" s="12">
        <f>Q409+Q415</f>
        <v>543.91597</v>
      </c>
      <c r="R408" s="12">
        <f>R409+R415</f>
        <v>4260.800330000002</v>
      </c>
      <c r="S408" s="12">
        <f>S409+S415</f>
        <v>0</v>
      </c>
      <c r="T408" s="12">
        <f>T409+T415</f>
        <v>4260.800330000002</v>
      </c>
    </row>
    <row r="409" spans="1:20" s="30" customFormat="1" ht="28.5" customHeight="1" hidden="1" outlineLevel="1">
      <c r="A409" s="37" t="s">
        <v>334</v>
      </c>
      <c r="B409" s="1"/>
      <c r="C409" s="2" t="s">
        <v>336</v>
      </c>
      <c r="D409" s="12">
        <f aca="true" t="shared" si="281" ref="D409:J409">D410+D413</f>
        <v>293.94392</v>
      </c>
      <c r="E409" s="12">
        <f t="shared" si="281"/>
        <v>0</v>
      </c>
      <c r="F409" s="12">
        <f t="shared" si="281"/>
        <v>293.94392</v>
      </c>
      <c r="G409" s="12">
        <f t="shared" si="281"/>
        <v>0</v>
      </c>
      <c r="H409" s="12">
        <f t="shared" si="281"/>
        <v>293.94392</v>
      </c>
      <c r="I409" s="12">
        <f t="shared" si="281"/>
        <v>0</v>
      </c>
      <c r="J409" s="12">
        <f t="shared" si="281"/>
        <v>293.94392</v>
      </c>
      <c r="K409" s="12">
        <f aca="true" t="shared" si="282" ref="K409:P409">K410+K413</f>
        <v>675.6401800000001</v>
      </c>
      <c r="L409" s="12">
        <f t="shared" si="282"/>
        <v>969.5841000000001</v>
      </c>
      <c r="M409" s="12">
        <f t="shared" si="282"/>
        <v>100</v>
      </c>
      <c r="N409" s="12">
        <f t="shared" si="282"/>
        <v>1069.5841</v>
      </c>
      <c r="O409" s="12">
        <f t="shared" si="282"/>
        <v>2647.3</v>
      </c>
      <c r="P409" s="12">
        <f t="shared" si="282"/>
        <v>3716.8841</v>
      </c>
      <c r="Q409" s="12">
        <f>Q410+Q413</f>
        <v>543.91597</v>
      </c>
      <c r="R409" s="12">
        <f>R410+R413</f>
        <v>4260.80007</v>
      </c>
      <c r="S409" s="12">
        <f>S410+S413</f>
        <v>0</v>
      </c>
      <c r="T409" s="12">
        <f>T410+T413</f>
        <v>4260.80007</v>
      </c>
    </row>
    <row r="410" spans="1:20" s="52" customFormat="1" ht="41.25" customHeight="1" hidden="1" outlineLevel="1">
      <c r="A410" s="37" t="s">
        <v>337</v>
      </c>
      <c r="B410" s="1"/>
      <c r="C410" s="2" t="s">
        <v>385</v>
      </c>
      <c r="D410" s="12">
        <f aca="true" t="shared" si="283" ref="D410:I410">SUM(D412:D412)</f>
        <v>291.35392</v>
      </c>
      <c r="E410" s="12">
        <f t="shared" si="283"/>
        <v>0</v>
      </c>
      <c r="F410" s="12">
        <f t="shared" si="283"/>
        <v>291.35392</v>
      </c>
      <c r="G410" s="12">
        <f t="shared" si="283"/>
        <v>0</v>
      </c>
      <c r="H410" s="12">
        <f t="shared" si="283"/>
        <v>291.35392</v>
      </c>
      <c r="I410" s="12">
        <f t="shared" si="283"/>
        <v>0</v>
      </c>
      <c r="J410" s="12">
        <f aca="true" t="shared" si="284" ref="J410:P410">SUM(J411:J412)</f>
        <v>291.35392</v>
      </c>
      <c r="K410" s="12">
        <f t="shared" si="284"/>
        <v>675.6401800000001</v>
      </c>
      <c r="L410" s="12">
        <f t="shared" si="284"/>
        <v>966.9941000000001</v>
      </c>
      <c r="M410" s="12">
        <f t="shared" si="284"/>
        <v>100</v>
      </c>
      <c r="N410" s="12">
        <f t="shared" si="284"/>
        <v>1066.9941000000001</v>
      </c>
      <c r="O410" s="12">
        <f t="shared" si="284"/>
        <v>2647.3</v>
      </c>
      <c r="P410" s="12">
        <f t="shared" si="284"/>
        <v>3714.2941</v>
      </c>
      <c r="Q410" s="12">
        <f>SUM(Q411:Q412)</f>
        <v>543.91597</v>
      </c>
      <c r="R410" s="12">
        <f>SUM(R411:R412)</f>
        <v>4258.21007</v>
      </c>
      <c r="S410" s="12">
        <f>SUM(S411:S412)</f>
        <v>0</v>
      </c>
      <c r="T410" s="12">
        <f>SUM(T411:T412)</f>
        <v>4258.21007</v>
      </c>
    </row>
    <row r="411" spans="1:20" s="52" customFormat="1" ht="28.5" customHeight="1" hidden="1" outlineLevel="1">
      <c r="A411" s="37"/>
      <c r="B411" s="1" t="s">
        <v>137</v>
      </c>
      <c r="C411" s="2" t="s">
        <v>64</v>
      </c>
      <c r="D411" s="12"/>
      <c r="E411" s="12"/>
      <c r="F411" s="12"/>
      <c r="G411" s="12"/>
      <c r="H411" s="12"/>
      <c r="I411" s="12"/>
      <c r="J411" s="12">
        <v>0</v>
      </c>
      <c r="K411" s="12">
        <f>938.95634+195.21115-650</f>
        <v>484.16749000000004</v>
      </c>
      <c r="L411" s="12">
        <f>SUM(J411:K411)</f>
        <v>484.16749000000004</v>
      </c>
      <c r="M411" s="12"/>
      <c r="N411" s="12">
        <f>SUM(L411:M411)</f>
        <v>484.16749000000004</v>
      </c>
      <c r="O411" s="12">
        <v>2380.558</v>
      </c>
      <c r="P411" s="12">
        <f>SUM(N411:O411)</f>
        <v>2864.72549</v>
      </c>
      <c r="Q411" s="12">
        <v>459.06088</v>
      </c>
      <c r="R411" s="12">
        <f>SUM(P411:Q411)</f>
        <v>3323.78637</v>
      </c>
      <c r="S411" s="12"/>
      <c r="T411" s="12">
        <f>SUM(R411:S411)</f>
        <v>3323.78637</v>
      </c>
    </row>
    <row r="412" spans="1:20" s="52" customFormat="1" ht="17.25" customHeight="1" hidden="1" outlineLevel="1">
      <c r="A412" s="8"/>
      <c r="B412" s="1" t="s">
        <v>143</v>
      </c>
      <c r="C412" s="2" t="s">
        <v>144</v>
      </c>
      <c r="D412" s="12">
        <f>293.56087-2.65686+0.00649+0.41+0.03342</f>
        <v>291.35392</v>
      </c>
      <c r="E412" s="12"/>
      <c r="F412" s="12">
        <f>SUM(D412:E412)</f>
        <v>291.35392</v>
      </c>
      <c r="G412" s="12"/>
      <c r="H412" s="12">
        <f>SUM(F412:G412)</f>
        <v>291.35392</v>
      </c>
      <c r="I412" s="12"/>
      <c r="J412" s="12">
        <f>SUM(H412:I412)</f>
        <v>291.35392</v>
      </c>
      <c r="K412" s="12">
        <v>191.47269</v>
      </c>
      <c r="L412" s="12">
        <f>SUM(J412:K412)</f>
        <v>482.82661</v>
      </c>
      <c r="M412" s="12">
        <v>100</v>
      </c>
      <c r="N412" s="12">
        <f>SUM(L412:M412)</f>
        <v>582.8266100000001</v>
      </c>
      <c r="O412" s="12">
        <v>266.742</v>
      </c>
      <c r="P412" s="12">
        <f>SUM(N412:O412)</f>
        <v>849.56861</v>
      </c>
      <c r="Q412" s="12">
        <f>31.60269+53.2524</f>
        <v>84.85509</v>
      </c>
      <c r="R412" s="12">
        <f>SUM(P412:Q412)</f>
        <v>934.4237</v>
      </c>
      <c r="S412" s="12"/>
      <c r="T412" s="12">
        <f>SUM(R412:S412)</f>
        <v>934.4237</v>
      </c>
    </row>
    <row r="413" spans="1:20" s="30" customFormat="1" ht="27.75" customHeight="1" hidden="1" outlineLevel="1">
      <c r="A413" s="37" t="s">
        <v>338</v>
      </c>
      <c r="B413" s="1"/>
      <c r="C413" s="2" t="s">
        <v>339</v>
      </c>
      <c r="D413" s="12">
        <f aca="true" t="shared" si="285" ref="D413:T413">D414</f>
        <v>2.59</v>
      </c>
      <c r="E413" s="12">
        <f t="shared" si="285"/>
        <v>0</v>
      </c>
      <c r="F413" s="12">
        <f t="shared" si="285"/>
        <v>2.59</v>
      </c>
      <c r="G413" s="12">
        <f t="shared" si="285"/>
        <v>0</v>
      </c>
      <c r="H413" s="12">
        <f t="shared" si="285"/>
        <v>2.59</v>
      </c>
      <c r="I413" s="12">
        <f t="shared" si="285"/>
        <v>0</v>
      </c>
      <c r="J413" s="12">
        <f t="shared" si="285"/>
        <v>2.59</v>
      </c>
      <c r="K413" s="12">
        <f t="shared" si="285"/>
        <v>0</v>
      </c>
      <c r="L413" s="12">
        <f t="shared" si="285"/>
        <v>2.59</v>
      </c>
      <c r="M413" s="12">
        <f t="shared" si="285"/>
        <v>0</v>
      </c>
      <c r="N413" s="12">
        <f t="shared" si="285"/>
        <v>2.59</v>
      </c>
      <c r="O413" s="12">
        <f t="shared" si="285"/>
        <v>0</v>
      </c>
      <c r="P413" s="12">
        <f t="shared" si="285"/>
        <v>2.59</v>
      </c>
      <c r="Q413" s="12">
        <f t="shared" si="285"/>
        <v>0</v>
      </c>
      <c r="R413" s="12">
        <f t="shared" si="285"/>
        <v>2.59</v>
      </c>
      <c r="S413" s="12">
        <f t="shared" si="285"/>
        <v>0</v>
      </c>
      <c r="T413" s="12">
        <f t="shared" si="285"/>
        <v>2.59</v>
      </c>
    </row>
    <row r="414" spans="1:20" s="51" customFormat="1" ht="16.5" customHeight="1" hidden="1" outlineLevel="1">
      <c r="A414" s="37"/>
      <c r="B414" s="8">
        <v>700</v>
      </c>
      <c r="C414" s="10" t="s">
        <v>70</v>
      </c>
      <c r="D414" s="12">
        <f>3-0.41</f>
        <v>2.59</v>
      </c>
      <c r="E414" s="12"/>
      <c r="F414" s="12">
        <f>SUM(D414:E414)</f>
        <v>2.59</v>
      </c>
      <c r="G414" s="12"/>
      <c r="H414" s="12">
        <f>SUM(F414:G414)</f>
        <v>2.59</v>
      </c>
      <c r="I414" s="12"/>
      <c r="J414" s="12">
        <f>SUM(H414:I414)</f>
        <v>2.59</v>
      </c>
      <c r="K414" s="12"/>
      <c r="L414" s="12">
        <f>SUM(J414:K414)</f>
        <v>2.59</v>
      </c>
      <c r="M414" s="12"/>
      <c r="N414" s="12">
        <f>SUM(L414:M414)</f>
        <v>2.59</v>
      </c>
      <c r="O414" s="12"/>
      <c r="P414" s="12">
        <f>SUM(N414:O414)</f>
        <v>2.59</v>
      </c>
      <c r="Q414" s="12"/>
      <c r="R414" s="12">
        <f>SUM(P414:Q414)</f>
        <v>2.59</v>
      </c>
      <c r="S414" s="12"/>
      <c r="T414" s="12">
        <f>SUM(R414:S414)</f>
        <v>2.59</v>
      </c>
    </row>
    <row r="415" spans="1:20" s="51" customFormat="1" ht="42" customHeight="1" hidden="1" outlineLevel="1">
      <c r="A415" s="37" t="s">
        <v>340</v>
      </c>
      <c r="B415" s="8"/>
      <c r="C415" s="10" t="s">
        <v>341</v>
      </c>
      <c r="D415" s="12">
        <f aca="true" t="shared" si="286" ref="D415:S416">D416</f>
        <v>0.00026000000136817275</v>
      </c>
      <c r="E415" s="12">
        <f t="shared" si="286"/>
        <v>0</v>
      </c>
      <c r="F415" s="12">
        <f t="shared" si="286"/>
        <v>0.00026000000136817275</v>
      </c>
      <c r="G415" s="12">
        <f t="shared" si="286"/>
        <v>0</v>
      </c>
      <c r="H415" s="12">
        <f t="shared" si="286"/>
        <v>0.00026000000136817275</v>
      </c>
      <c r="I415" s="12">
        <f t="shared" si="286"/>
        <v>0</v>
      </c>
      <c r="J415" s="12">
        <f t="shared" si="286"/>
        <v>0.00026000000136817275</v>
      </c>
      <c r="K415" s="12">
        <f t="shared" si="286"/>
        <v>0</v>
      </c>
      <c r="L415" s="12">
        <f t="shared" si="286"/>
        <v>0.00026000000136817275</v>
      </c>
      <c r="M415" s="12">
        <f t="shared" si="286"/>
        <v>0</v>
      </c>
      <c r="N415" s="12">
        <f t="shared" si="286"/>
        <v>0.00026000000136817275</v>
      </c>
      <c r="O415" s="12">
        <f t="shared" si="286"/>
        <v>0</v>
      </c>
      <c r="P415" s="12">
        <f t="shared" si="286"/>
        <v>0.00026000000136817275</v>
      </c>
      <c r="Q415" s="12">
        <f t="shared" si="286"/>
        <v>0</v>
      </c>
      <c r="R415" s="12">
        <f t="shared" si="286"/>
        <v>0.00026000000136817275</v>
      </c>
      <c r="S415" s="12">
        <f t="shared" si="286"/>
        <v>0</v>
      </c>
      <c r="T415" s="12">
        <f>T416</f>
        <v>0.00026000000136817275</v>
      </c>
    </row>
    <row r="416" spans="1:20" s="53" customFormat="1" ht="42" customHeight="1" hidden="1" outlineLevel="1">
      <c r="A416" s="37" t="s">
        <v>342</v>
      </c>
      <c r="B416" s="8"/>
      <c r="C416" s="10" t="s">
        <v>169</v>
      </c>
      <c r="D416" s="12">
        <f t="shared" si="286"/>
        <v>0.00026000000136817275</v>
      </c>
      <c r="E416" s="12">
        <f t="shared" si="286"/>
        <v>0</v>
      </c>
      <c r="F416" s="12">
        <f t="shared" si="286"/>
        <v>0.00026000000136817275</v>
      </c>
      <c r="G416" s="12">
        <f t="shared" si="286"/>
        <v>0</v>
      </c>
      <c r="H416" s="12">
        <f t="shared" si="286"/>
        <v>0.00026000000136817275</v>
      </c>
      <c r="I416" s="12">
        <f t="shared" si="286"/>
        <v>0</v>
      </c>
      <c r="J416" s="12">
        <f t="shared" si="286"/>
        <v>0.00026000000136817275</v>
      </c>
      <c r="K416" s="12">
        <f t="shared" si="286"/>
        <v>0</v>
      </c>
      <c r="L416" s="12">
        <f t="shared" si="286"/>
        <v>0.00026000000136817275</v>
      </c>
      <c r="M416" s="12">
        <f t="shared" si="286"/>
        <v>0</v>
      </c>
      <c r="N416" s="12">
        <f t="shared" si="286"/>
        <v>0.00026000000136817275</v>
      </c>
      <c r="O416" s="12">
        <f t="shared" si="286"/>
        <v>0</v>
      </c>
      <c r="P416" s="12">
        <f t="shared" si="286"/>
        <v>0.00026000000136817275</v>
      </c>
      <c r="Q416" s="12">
        <f t="shared" si="286"/>
        <v>0</v>
      </c>
      <c r="R416" s="12">
        <f t="shared" si="286"/>
        <v>0.00026000000136817275</v>
      </c>
      <c r="S416" s="12">
        <f>S417</f>
        <v>0</v>
      </c>
      <c r="T416" s="12">
        <f>T417</f>
        <v>0.00026000000136817275</v>
      </c>
    </row>
    <row r="417" spans="1:20" s="53" customFormat="1" ht="16.5" customHeight="1" hidden="1" outlineLevel="1">
      <c r="A417" s="37"/>
      <c r="B417" s="1" t="s">
        <v>143</v>
      </c>
      <c r="C417" s="2" t="s">
        <v>144</v>
      </c>
      <c r="D417" s="12">
        <f aca="true" t="shared" si="287" ref="D417:J417">SUM(D419:D420)</f>
        <v>0.00026000000136817275</v>
      </c>
      <c r="E417" s="12">
        <f t="shared" si="287"/>
        <v>0</v>
      </c>
      <c r="F417" s="12">
        <f t="shared" si="287"/>
        <v>0.00026000000136817275</v>
      </c>
      <c r="G417" s="12">
        <f t="shared" si="287"/>
        <v>0</v>
      </c>
      <c r="H417" s="12">
        <f t="shared" si="287"/>
        <v>0.00026000000136817275</v>
      </c>
      <c r="I417" s="12">
        <f t="shared" si="287"/>
        <v>0</v>
      </c>
      <c r="J417" s="12">
        <f t="shared" si="287"/>
        <v>0.00026000000136817275</v>
      </c>
      <c r="K417" s="12">
        <f aca="true" t="shared" si="288" ref="K417:P417">SUM(K419:K420)</f>
        <v>0</v>
      </c>
      <c r="L417" s="12">
        <f t="shared" si="288"/>
        <v>0.00026000000136817275</v>
      </c>
      <c r="M417" s="12">
        <f t="shared" si="288"/>
        <v>0</v>
      </c>
      <c r="N417" s="12">
        <f t="shared" si="288"/>
        <v>0.00026000000136817275</v>
      </c>
      <c r="O417" s="12">
        <f t="shared" si="288"/>
        <v>0</v>
      </c>
      <c r="P417" s="12">
        <f t="shared" si="288"/>
        <v>0.00026000000136817275</v>
      </c>
      <c r="Q417" s="12">
        <f>SUM(Q419:Q420)</f>
        <v>0</v>
      </c>
      <c r="R417" s="12">
        <f>SUM(R419:R420)</f>
        <v>0.00026000000136817275</v>
      </c>
      <c r="S417" s="12">
        <f>SUM(S419:S420)</f>
        <v>0</v>
      </c>
      <c r="T417" s="12">
        <f>SUM(T419:T420)</f>
        <v>0.00026000000136817275</v>
      </c>
    </row>
    <row r="418" spans="1:20" s="53" customFormat="1" ht="16.5" customHeight="1" hidden="1" outlineLevel="1">
      <c r="A418" s="37"/>
      <c r="B418" s="1"/>
      <c r="C418" s="2" t="s">
        <v>158</v>
      </c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1:20" s="53" customFormat="1" ht="16.5" customHeight="1" hidden="1" outlineLevel="1">
      <c r="A419" s="37"/>
      <c r="B419" s="8"/>
      <c r="C419" s="2" t="s">
        <v>56</v>
      </c>
      <c r="D419" s="12">
        <f>5040.1-5040.06658-0.03342</f>
        <v>6.60367593940947E-13</v>
      </c>
      <c r="E419" s="12"/>
      <c r="F419" s="12">
        <f>SUM(D419:E419)</f>
        <v>6.60367593940947E-13</v>
      </c>
      <c r="G419" s="12"/>
      <c r="H419" s="12">
        <f>SUM(F419:G419)</f>
        <v>6.60367593940947E-13</v>
      </c>
      <c r="I419" s="12"/>
      <c r="J419" s="12">
        <f>SUM(H419:I419)</f>
        <v>6.60367593940947E-13</v>
      </c>
      <c r="K419" s="12"/>
      <c r="L419" s="12">
        <f>SUM(J419:K419)</f>
        <v>6.60367593940947E-13</v>
      </c>
      <c r="M419" s="12"/>
      <c r="N419" s="12">
        <f>SUM(L419:M419)</f>
        <v>6.60367593940947E-13</v>
      </c>
      <c r="O419" s="12"/>
      <c r="P419" s="12">
        <f>SUM(N419:O419)</f>
        <v>6.60367593940947E-13</v>
      </c>
      <c r="Q419" s="12"/>
      <c r="R419" s="12">
        <f>SUM(P419:Q419)</f>
        <v>6.60367593940947E-13</v>
      </c>
      <c r="S419" s="12"/>
      <c r="T419" s="12">
        <f>SUM(R419:S419)</f>
        <v>6.60367593940947E-13</v>
      </c>
    </row>
    <row r="420" spans="1:20" s="53" customFormat="1" ht="16.5" customHeight="1" hidden="1" outlineLevel="1">
      <c r="A420" s="37"/>
      <c r="B420" s="8"/>
      <c r="C420" s="2" t="s">
        <v>57</v>
      </c>
      <c r="D420" s="12">
        <f>15120.2-15120.19974</f>
        <v>0.00026000000070780516</v>
      </c>
      <c r="E420" s="12"/>
      <c r="F420" s="12">
        <f>SUM(D420:E420)</f>
        <v>0.00026000000070780516</v>
      </c>
      <c r="G420" s="12"/>
      <c r="H420" s="12">
        <f>SUM(F420:G420)</f>
        <v>0.00026000000070780516</v>
      </c>
      <c r="I420" s="12"/>
      <c r="J420" s="12">
        <f>SUM(H420:I420)</f>
        <v>0.00026000000070780516</v>
      </c>
      <c r="K420" s="12"/>
      <c r="L420" s="12">
        <f>SUM(J420:K420)</f>
        <v>0.00026000000070780516</v>
      </c>
      <c r="M420" s="12"/>
      <c r="N420" s="12">
        <f>SUM(L420:M420)</f>
        <v>0.00026000000070780516</v>
      </c>
      <c r="O420" s="12"/>
      <c r="P420" s="12">
        <f>SUM(N420:O420)</f>
        <v>0.00026000000070780516</v>
      </c>
      <c r="Q420" s="12"/>
      <c r="R420" s="12">
        <f>SUM(P420:Q420)</f>
        <v>0.00026000000070780516</v>
      </c>
      <c r="S420" s="12"/>
      <c r="T420" s="12">
        <f>SUM(R420:S420)</f>
        <v>0.00026000000070780516</v>
      </c>
    </row>
    <row r="421" spans="1:20" s="51" customFormat="1" ht="28.5" customHeight="1" hidden="1" outlineLevel="1">
      <c r="A421" s="37" t="s">
        <v>343</v>
      </c>
      <c r="B421" s="8"/>
      <c r="C421" s="2" t="s">
        <v>346</v>
      </c>
      <c r="D421" s="12">
        <f aca="true" t="shared" si="289" ref="D421:S422">D422</f>
        <v>8092</v>
      </c>
      <c r="E421" s="12">
        <f t="shared" si="289"/>
        <v>0</v>
      </c>
      <c r="F421" s="12">
        <f t="shared" si="289"/>
        <v>8092</v>
      </c>
      <c r="G421" s="12">
        <f t="shared" si="289"/>
        <v>0</v>
      </c>
      <c r="H421" s="12">
        <f t="shared" si="289"/>
        <v>8092</v>
      </c>
      <c r="I421" s="12">
        <f t="shared" si="289"/>
        <v>0</v>
      </c>
      <c r="J421" s="12">
        <f t="shared" si="289"/>
        <v>8092</v>
      </c>
      <c r="K421" s="12">
        <f t="shared" si="289"/>
        <v>0</v>
      </c>
      <c r="L421" s="12">
        <f t="shared" si="289"/>
        <v>8092</v>
      </c>
      <c r="M421" s="12">
        <f t="shared" si="289"/>
        <v>0</v>
      </c>
      <c r="N421" s="12">
        <f t="shared" si="289"/>
        <v>8092</v>
      </c>
      <c r="O421" s="12">
        <f t="shared" si="289"/>
        <v>0</v>
      </c>
      <c r="P421" s="12">
        <f t="shared" si="289"/>
        <v>8092</v>
      </c>
      <c r="Q421" s="12">
        <f t="shared" si="289"/>
        <v>0</v>
      </c>
      <c r="R421" s="12">
        <f t="shared" si="289"/>
        <v>8092</v>
      </c>
      <c r="S421" s="12">
        <f t="shared" si="289"/>
        <v>0</v>
      </c>
      <c r="T421" s="12">
        <f>T422</f>
        <v>8092</v>
      </c>
    </row>
    <row r="422" spans="1:20" s="51" customFormat="1" ht="28.5" customHeight="1" hidden="1" outlineLevel="1">
      <c r="A422" s="37" t="s">
        <v>344</v>
      </c>
      <c r="B422" s="8"/>
      <c r="C422" s="2" t="s">
        <v>347</v>
      </c>
      <c r="D422" s="12">
        <f t="shared" si="289"/>
        <v>8092</v>
      </c>
      <c r="E422" s="12">
        <f t="shared" si="289"/>
        <v>0</v>
      </c>
      <c r="F422" s="12">
        <f t="shared" si="289"/>
        <v>8092</v>
      </c>
      <c r="G422" s="12">
        <f t="shared" si="289"/>
        <v>0</v>
      </c>
      <c r="H422" s="12">
        <f t="shared" si="289"/>
        <v>8092</v>
      </c>
      <c r="I422" s="12">
        <f t="shared" si="289"/>
        <v>0</v>
      </c>
      <c r="J422" s="12">
        <f t="shared" si="289"/>
        <v>8092</v>
      </c>
      <c r="K422" s="12">
        <f t="shared" si="289"/>
        <v>0</v>
      </c>
      <c r="L422" s="12">
        <f t="shared" si="289"/>
        <v>8092</v>
      </c>
      <c r="M422" s="12">
        <f t="shared" si="289"/>
        <v>0</v>
      </c>
      <c r="N422" s="12">
        <f t="shared" si="289"/>
        <v>8092</v>
      </c>
      <c r="O422" s="12">
        <f t="shared" si="289"/>
        <v>0</v>
      </c>
      <c r="P422" s="12">
        <f t="shared" si="289"/>
        <v>8092</v>
      </c>
      <c r="Q422" s="12">
        <f t="shared" si="289"/>
        <v>0</v>
      </c>
      <c r="R422" s="12">
        <f t="shared" si="289"/>
        <v>8092</v>
      </c>
      <c r="S422" s="12">
        <f>S423</f>
        <v>0</v>
      </c>
      <c r="T422" s="12">
        <f>T423</f>
        <v>8092</v>
      </c>
    </row>
    <row r="423" spans="1:20" s="53" customFormat="1" ht="28.5" customHeight="1" hidden="1" outlineLevel="1">
      <c r="A423" s="37" t="s">
        <v>345</v>
      </c>
      <c r="B423" s="8"/>
      <c r="C423" s="2" t="s">
        <v>377</v>
      </c>
      <c r="D423" s="12">
        <f aca="true" t="shared" si="290" ref="D423:J423">SUM(D424:D425)</f>
        <v>8092</v>
      </c>
      <c r="E423" s="12">
        <f t="shared" si="290"/>
        <v>0</v>
      </c>
      <c r="F423" s="12">
        <f t="shared" si="290"/>
        <v>8092</v>
      </c>
      <c r="G423" s="12">
        <f t="shared" si="290"/>
        <v>0</v>
      </c>
      <c r="H423" s="12">
        <f t="shared" si="290"/>
        <v>8092</v>
      </c>
      <c r="I423" s="12">
        <f t="shared" si="290"/>
        <v>0</v>
      </c>
      <c r="J423" s="12">
        <f t="shared" si="290"/>
        <v>8092</v>
      </c>
      <c r="K423" s="12">
        <f aca="true" t="shared" si="291" ref="K423:P423">SUM(K424:K425)</f>
        <v>0</v>
      </c>
      <c r="L423" s="12">
        <f t="shared" si="291"/>
        <v>8092</v>
      </c>
      <c r="M423" s="12">
        <f t="shared" si="291"/>
        <v>0</v>
      </c>
      <c r="N423" s="12">
        <f t="shared" si="291"/>
        <v>8092</v>
      </c>
      <c r="O423" s="12">
        <f t="shared" si="291"/>
        <v>0</v>
      </c>
      <c r="P423" s="12">
        <f t="shared" si="291"/>
        <v>8092</v>
      </c>
      <c r="Q423" s="12">
        <f>SUM(Q424:Q425)</f>
        <v>0</v>
      </c>
      <c r="R423" s="12">
        <f>SUM(R424:R425)</f>
        <v>8092</v>
      </c>
      <c r="S423" s="12">
        <f>SUM(S424:S425)</f>
        <v>0</v>
      </c>
      <c r="T423" s="12">
        <f>SUM(T424:T425)</f>
        <v>8092</v>
      </c>
    </row>
    <row r="424" spans="1:20" s="53" customFormat="1" ht="54" customHeight="1" hidden="1" outlineLevel="1">
      <c r="A424" s="37"/>
      <c r="B424" s="1" t="s">
        <v>61</v>
      </c>
      <c r="C424" s="2" t="s">
        <v>182</v>
      </c>
      <c r="D424" s="12">
        <v>7508</v>
      </c>
      <c r="E424" s="12"/>
      <c r="F424" s="12">
        <f>SUM(D424:E424)</f>
        <v>7508</v>
      </c>
      <c r="G424" s="12"/>
      <c r="H424" s="12">
        <f>SUM(F424:G424)</f>
        <v>7508</v>
      </c>
      <c r="I424" s="12"/>
      <c r="J424" s="12">
        <f>SUM(H424:I424)</f>
        <v>7508</v>
      </c>
      <c r="K424" s="12"/>
      <c r="L424" s="12">
        <f>SUM(J424:K424)</f>
        <v>7508</v>
      </c>
      <c r="M424" s="12"/>
      <c r="N424" s="12">
        <f>SUM(L424:M424)</f>
        <v>7508</v>
      </c>
      <c r="O424" s="12"/>
      <c r="P424" s="12">
        <f>SUM(N424:O424)</f>
        <v>7508</v>
      </c>
      <c r="Q424" s="12"/>
      <c r="R424" s="12">
        <f>SUM(P424:Q424)</f>
        <v>7508</v>
      </c>
      <c r="S424" s="12"/>
      <c r="T424" s="12">
        <f>SUM(R424:S424)</f>
        <v>7508</v>
      </c>
    </row>
    <row r="425" spans="1:20" s="53" customFormat="1" ht="27.75" customHeight="1" hidden="1" outlineLevel="1">
      <c r="A425" s="37"/>
      <c r="B425" s="1" t="s">
        <v>137</v>
      </c>
      <c r="C425" s="2" t="s">
        <v>64</v>
      </c>
      <c r="D425" s="12">
        <v>584</v>
      </c>
      <c r="E425" s="12"/>
      <c r="F425" s="12">
        <f>SUM(D425:E425)</f>
        <v>584</v>
      </c>
      <c r="G425" s="12"/>
      <c r="H425" s="12">
        <f>SUM(F425:G425)</f>
        <v>584</v>
      </c>
      <c r="I425" s="12"/>
      <c r="J425" s="12">
        <f>SUM(H425:I425)</f>
        <v>584</v>
      </c>
      <c r="K425" s="12"/>
      <c r="L425" s="12">
        <f>SUM(J425:K425)</f>
        <v>584</v>
      </c>
      <c r="M425" s="12"/>
      <c r="N425" s="12">
        <f>SUM(L425:M425)</f>
        <v>584</v>
      </c>
      <c r="O425" s="12"/>
      <c r="P425" s="12">
        <f>SUM(N425:O425)</f>
        <v>584</v>
      </c>
      <c r="Q425" s="12"/>
      <c r="R425" s="12">
        <f>SUM(P425:Q425)</f>
        <v>584</v>
      </c>
      <c r="S425" s="12"/>
      <c r="T425" s="12">
        <f>SUM(R425:S425)</f>
        <v>584</v>
      </c>
    </row>
    <row r="426" spans="1:20" s="28" customFormat="1" ht="28.5" customHeight="1" collapsed="1">
      <c r="A426" s="49" t="s">
        <v>396</v>
      </c>
      <c r="B426" s="3"/>
      <c r="C426" s="4" t="s">
        <v>492</v>
      </c>
      <c r="D426" s="11">
        <f aca="true" t="shared" si="292" ref="D426:J426">D427+D444+D458</f>
        <v>30345.07846</v>
      </c>
      <c r="E426" s="11">
        <f t="shared" si="292"/>
        <v>165.7</v>
      </c>
      <c r="F426" s="11">
        <f t="shared" si="292"/>
        <v>30510.77846</v>
      </c>
      <c r="G426" s="11">
        <f t="shared" si="292"/>
        <v>0</v>
      </c>
      <c r="H426" s="11">
        <f t="shared" si="292"/>
        <v>30510.77846</v>
      </c>
      <c r="I426" s="11">
        <f t="shared" si="292"/>
        <v>2087.13124</v>
      </c>
      <c r="J426" s="11">
        <f t="shared" si="292"/>
        <v>32597.909700000004</v>
      </c>
      <c r="K426" s="11">
        <f aca="true" t="shared" si="293" ref="K426:P426">K427+K444+K458</f>
        <v>-408.03624</v>
      </c>
      <c r="L426" s="11">
        <f t="shared" si="293"/>
        <v>32189.873460000003</v>
      </c>
      <c r="M426" s="11">
        <f t="shared" si="293"/>
        <v>899.4783</v>
      </c>
      <c r="N426" s="11">
        <f t="shared" si="293"/>
        <v>33089.351760000005</v>
      </c>
      <c r="O426" s="11">
        <f t="shared" si="293"/>
        <v>0</v>
      </c>
      <c r="P426" s="11">
        <f t="shared" si="293"/>
        <v>33089.351760000005</v>
      </c>
      <c r="Q426" s="11">
        <f>Q427+Q444+Q458</f>
        <v>-18.80861</v>
      </c>
      <c r="R426" s="11">
        <f>R427+R444+R458</f>
        <v>33070.543150000005</v>
      </c>
      <c r="S426" s="11">
        <f>S427+S444+S458</f>
        <v>118</v>
      </c>
      <c r="T426" s="11">
        <f>T427+T444+T458</f>
        <v>33188.543150000005</v>
      </c>
    </row>
    <row r="427" spans="1:20" s="18" customFormat="1" ht="27.75" customHeight="1" hidden="1" outlineLevel="1">
      <c r="A427" s="37" t="s">
        <v>397</v>
      </c>
      <c r="B427" s="1"/>
      <c r="C427" s="2" t="s">
        <v>398</v>
      </c>
      <c r="D427" s="12">
        <f aca="true" t="shared" si="294" ref="D427:T427">D428</f>
        <v>493.21368</v>
      </c>
      <c r="E427" s="12">
        <f t="shared" si="294"/>
        <v>0</v>
      </c>
      <c r="F427" s="12">
        <f t="shared" si="294"/>
        <v>493.21368</v>
      </c>
      <c r="G427" s="12">
        <f t="shared" si="294"/>
        <v>0</v>
      </c>
      <c r="H427" s="12">
        <f t="shared" si="294"/>
        <v>493.21368</v>
      </c>
      <c r="I427" s="12">
        <f t="shared" si="294"/>
        <v>0</v>
      </c>
      <c r="J427" s="12">
        <f t="shared" si="294"/>
        <v>493.21368</v>
      </c>
      <c r="K427" s="12">
        <f t="shared" si="294"/>
        <v>-408.03624</v>
      </c>
      <c r="L427" s="12">
        <f t="shared" si="294"/>
        <v>85.17744</v>
      </c>
      <c r="M427" s="12">
        <f t="shared" si="294"/>
        <v>0</v>
      </c>
      <c r="N427" s="12">
        <f t="shared" si="294"/>
        <v>85.17744</v>
      </c>
      <c r="O427" s="12">
        <f t="shared" si="294"/>
        <v>0</v>
      </c>
      <c r="P427" s="12">
        <f t="shared" si="294"/>
        <v>85.17744</v>
      </c>
      <c r="Q427" s="12">
        <f t="shared" si="294"/>
        <v>0</v>
      </c>
      <c r="R427" s="12">
        <f t="shared" si="294"/>
        <v>85.17744</v>
      </c>
      <c r="S427" s="12">
        <f t="shared" si="294"/>
        <v>0</v>
      </c>
      <c r="T427" s="12">
        <f t="shared" si="294"/>
        <v>85.17744</v>
      </c>
    </row>
    <row r="428" spans="1:20" s="18" customFormat="1" ht="27.75" customHeight="1" hidden="1" outlineLevel="1">
      <c r="A428" s="37" t="s">
        <v>399</v>
      </c>
      <c r="B428" s="1"/>
      <c r="C428" s="2" t="s">
        <v>400</v>
      </c>
      <c r="D428" s="12">
        <f aca="true" t="shared" si="295" ref="D428:J428">D429+D434+D439</f>
        <v>493.21368</v>
      </c>
      <c r="E428" s="12">
        <f t="shared" si="295"/>
        <v>0</v>
      </c>
      <c r="F428" s="12">
        <f t="shared" si="295"/>
        <v>493.21368</v>
      </c>
      <c r="G428" s="12">
        <f t="shared" si="295"/>
        <v>0</v>
      </c>
      <c r="H428" s="12">
        <f t="shared" si="295"/>
        <v>493.21368</v>
      </c>
      <c r="I428" s="12">
        <f t="shared" si="295"/>
        <v>0</v>
      </c>
      <c r="J428" s="12">
        <f t="shared" si="295"/>
        <v>493.21368</v>
      </c>
      <c r="K428" s="12">
        <f aca="true" t="shared" si="296" ref="K428:P428">K429+K434+K439</f>
        <v>-408.03624</v>
      </c>
      <c r="L428" s="12">
        <f t="shared" si="296"/>
        <v>85.17744</v>
      </c>
      <c r="M428" s="12">
        <f t="shared" si="296"/>
        <v>0</v>
      </c>
      <c r="N428" s="12">
        <f t="shared" si="296"/>
        <v>85.17744</v>
      </c>
      <c r="O428" s="12">
        <f t="shared" si="296"/>
        <v>0</v>
      </c>
      <c r="P428" s="12">
        <f t="shared" si="296"/>
        <v>85.17744</v>
      </c>
      <c r="Q428" s="12">
        <f>Q429+Q434+Q439</f>
        <v>0</v>
      </c>
      <c r="R428" s="12">
        <f>R429+R434+R439</f>
        <v>85.17744</v>
      </c>
      <c r="S428" s="12">
        <f>S429+S434+S439</f>
        <v>0</v>
      </c>
      <c r="T428" s="12">
        <f>T429+T434+T439</f>
        <v>85.17744</v>
      </c>
    </row>
    <row r="429" spans="1:20" s="53" customFormat="1" ht="27.75" customHeight="1" hidden="1" outlineLevel="1">
      <c r="A429" s="37" t="s">
        <v>527</v>
      </c>
      <c r="B429" s="1"/>
      <c r="C429" s="2" t="s">
        <v>528</v>
      </c>
      <c r="D429" s="12">
        <f aca="true" t="shared" si="297" ref="D429:T429">D430</f>
        <v>106.3668</v>
      </c>
      <c r="E429" s="12">
        <f t="shared" si="297"/>
        <v>0</v>
      </c>
      <c r="F429" s="12">
        <f t="shared" si="297"/>
        <v>106.3668</v>
      </c>
      <c r="G429" s="12">
        <f t="shared" si="297"/>
        <v>0</v>
      </c>
      <c r="H429" s="12">
        <f t="shared" si="297"/>
        <v>106.3668</v>
      </c>
      <c r="I429" s="12">
        <f t="shared" si="297"/>
        <v>0</v>
      </c>
      <c r="J429" s="12">
        <f t="shared" si="297"/>
        <v>106.3668</v>
      </c>
      <c r="K429" s="12">
        <f t="shared" si="297"/>
        <v>-106.3668</v>
      </c>
      <c r="L429" s="12">
        <f t="shared" si="297"/>
        <v>0</v>
      </c>
      <c r="M429" s="12">
        <f t="shared" si="297"/>
        <v>0</v>
      </c>
      <c r="N429" s="12">
        <f t="shared" si="297"/>
        <v>0</v>
      </c>
      <c r="O429" s="12">
        <f t="shared" si="297"/>
        <v>0</v>
      </c>
      <c r="P429" s="12">
        <f t="shared" si="297"/>
        <v>0</v>
      </c>
      <c r="Q429" s="12">
        <f t="shared" si="297"/>
        <v>0</v>
      </c>
      <c r="R429" s="12">
        <f t="shared" si="297"/>
        <v>0</v>
      </c>
      <c r="S429" s="12">
        <f t="shared" si="297"/>
        <v>0</v>
      </c>
      <c r="T429" s="12">
        <f t="shared" si="297"/>
        <v>0</v>
      </c>
    </row>
    <row r="430" spans="1:20" s="18" customFormat="1" ht="28.5" customHeight="1" hidden="1" outlineLevel="1">
      <c r="A430" s="37"/>
      <c r="B430" s="1" t="s">
        <v>135</v>
      </c>
      <c r="C430" s="2" t="s">
        <v>136</v>
      </c>
      <c r="D430" s="12">
        <f aca="true" t="shared" si="298" ref="D430:J430">SUM(D431:D433)</f>
        <v>106.3668</v>
      </c>
      <c r="E430" s="12">
        <f t="shared" si="298"/>
        <v>0</v>
      </c>
      <c r="F430" s="12">
        <f t="shared" si="298"/>
        <v>106.3668</v>
      </c>
      <c r="G430" s="12">
        <f t="shared" si="298"/>
        <v>0</v>
      </c>
      <c r="H430" s="12">
        <f t="shared" si="298"/>
        <v>106.3668</v>
      </c>
      <c r="I430" s="12">
        <f t="shared" si="298"/>
        <v>0</v>
      </c>
      <c r="J430" s="12">
        <f t="shared" si="298"/>
        <v>106.3668</v>
      </c>
      <c r="K430" s="12">
        <f aca="true" t="shared" si="299" ref="K430:P430">SUM(K431:K433)</f>
        <v>-106.3668</v>
      </c>
      <c r="L430" s="12">
        <f t="shared" si="299"/>
        <v>0</v>
      </c>
      <c r="M430" s="12">
        <f t="shared" si="299"/>
        <v>0</v>
      </c>
      <c r="N430" s="12">
        <f t="shared" si="299"/>
        <v>0</v>
      </c>
      <c r="O430" s="12">
        <f t="shared" si="299"/>
        <v>0</v>
      </c>
      <c r="P430" s="12">
        <f t="shared" si="299"/>
        <v>0</v>
      </c>
      <c r="Q430" s="12">
        <f>SUM(Q431:Q433)</f>
        <v>0</v>
      </c>
      <c r="R430" s="12">
        <f>SUM(R431:R433)</f>
        <v>0</v>
      </c>
      <c r="S430" s="12">
        <f>SUM(S431:S433)</f>
        <v>0</v>
      </c>
      <c r="T430" s="12">
        <f>SUM(T431:T433)</f>
        <v>0</v>
      </c>
    </row>
    <row r="431" spans="1:20" s="101" customFormat="1" ht="16.5" customHeight="1" hidden="1" outlineLevel="1">
      <c r="A431" s="92"/>
      <c r="B431" s="93"/>
      <c r="C431" s="7" t="s">
        <v>513</v>
      </c>
      <c r="D431" s="16">
        <v>105.30313</v>
      </c>
      <c r="E431" s="16"/>
      <c r="F431" s="16">
        <f>SUM(D431:E431)</f>
        <v>105.30313</v>
      </c>
      <c r="G431" s="16"/>
      <c r="H431" s="16">
        <f>SUM(F431:G431)</f>
        <v>105.30313</v>
      </c>
      <c r="I431" s="16"/>
      <c r="J431" s="16">
        <f>SUM(H431:I431)</f>
        <v>105.30313</v>
      </c>
      <c r="K431" s="16">
        <v>-105.30313</v>
      </c>
      <c r="L431" s="16">
        <f>SUM(J431:K431)</f>
        <v>0</v>
      </c>
      <c r="M431" s="16"/>
      <c r="N431" s="16">
        <f>SUM(L431:M431)</f>
        <v>0</v>
      </c>
      <c r="O431" s="16"/>
      <c r="P431" s="16">
        <f>SUM(N431:O431)</f>
        <v>0</v>
      </c>
      <c r="Q431" s="16"/>
      <c r="R431" s="16">
        <f>SUM(P431:Q431)</f>
        <v>0</v>
      </c>
      <c r="S431" s="16"/>
      <c r="T431" s="16">
        <f>SUM(R431:S431)</f>
        <v>0</v>
      </c>
    </row>
    <row r="432" spans="1:20" s="101" customFormat="1" ht="16.5" customHeight="1" hidden="1" outlineLevel="1">
      <c r="A432" s="92"/>
      <c r="B432" s="93"/>
      <c r="C432" s="7" t="s">
        <v>165</v>
      </c>
      <c r="D432" s="16">
        <v>1.06367</v>
      </c>
      <c r="E432" s="16"/>
      <c r="F432" s="16">
        <f>SUM(D432:E432)</f>
        <v>1.06367</v>
      </c>
      <c r="G432" s="16"/>
      <c r="H432" s="16">
        <f>SUM(F432:G432)</f>
        <v>1.06367</v>
      </c>
      <c r="I432" s="16"/>
      <c r="J432" s="16">
        <f>SUM(H432:I432)</f>
        <v>1.06367</v>
      </c>
      <c r="K432" s="16">
        <v>-1.06367</v>
      </c>
      <c r="L432" s="16">
        <f>SUM(J432:K432)</f>
        <v>0</v>
      </c>
      <c r="M432" s="16"/>
      <c r="N432" s="16">
        <f>SUM(L432:M432)</f>
        <v>0</v>
      </c>
      <c r="O432" s="16"/>
      <c r="P432" s="16">
        <f>SUM(N432:O432)</f>
        <v>0</v>
      </c>
      <c r="Q432" s="16"/>
      <c r="R432" s="16">
        <f>SUM(P432:Q432)</f>
        <v>0</v>
      </c>
      <c r="S432" s="16"/>
      <c r="T432" s="16">
        <f>SUM(R432:S432)</f>
        <v>0</v>
      </c>
    </row>
    <row r="433" spans="1:20" s="101" customFormat="1" ht="16.5" customHeight="1" hidden="1" outlineLevel="1">
      <c r="A433" s="92"/>
      <c r="B433" s="93"/>
      <c r="C433" s="7" t="s">
        <v>164</v>
      </c>
      <c r="D433" s="16">
        <v>0</v>
      </c>
      <c r="E433" s="16"/>
      <c r="F433" s="16">
        <f>SUM(D433:E433)</f>
        <v>0</v>
      </c>
      <c r="G433" s="16"/>
      <c r="H433" s="16">
        <f>SUM(F433:G433)</f>
        <v>0</v>
      </c>
      <c r="I433" s="16"/>
      <c r="J433" s="16">
        <f>SUM(H433:I433)</f>
        <v>0</v>
      </c>
      <c r="K433" s="16"/>
      <c r="L433" s="16">
        <f>SUM(J433:K433)</f>
        <v>0</v>
      </c>
      <c r="M433" s="16"/>
      <c r="N433" s="16">
        <f>SUM(L433:M433)</f>
        <v>0</v>
      </c>
      <c r="O433" s="16"/>
      <c r="P433" s="16">
        <f>SUM(N433:O433)</f>
        <v>0</v>
      </c>
      <c r="Q433" s="16"/>
      <c r="R433" s="16">
        <f>SUM(P433:Q433)</f>
        <v>0</v>
      </c>
      <c r="S433" s="16"/>
      <c r="T433" s="16">
        <f>SUM(R433:S433)</f>
        <v>0</v>
      </c>
    </row>
    <row r="434" spans="1:20" s="53" customFormat="1" ht="27.75" customHeight="1" hidden="1" outlineLevel="1" collapsed="1">
      <c r="A434" s="37" t="s">
        <v>529</v>
      </c>
      <c r="B434" s="1"/>
      <c r="C434" s="2" t="s">
        <v>530</v>
      </c>
      <c r="D434" s="12">
        <f aca="true" t="shared" si="300" ref="D434:T434">D435</f>
        <v>85.17744</v>
      </c>
      <c r="E434" s="12">
        <f t="shared" si="300"/>
        <v>0</v>
      </c>
      <c r="F434" s="12">
        <f t="shared" si="300"/>
        <v>85.17744</v>
      </c>
      <c r="G434" s="12">
        <f t="shared" si="300"/>
        <v>0</v>
      </c>
      <c r="H434" s="12">
        <f t="shared" si="300"/>
        <v>85.17744</v>
      </c>
      <c r="I434" s="12">
        <f t="shared" si="300"/>
        <v>0</v>
      </c>
      <c r="J434" s="12">
        <f t="shared" si="300"/>
        <v>85.17744</v>
      </c>
      <c r="K434" s="12">
        <f t="shared" si="300"/>
        <v>0</v>
      </c>
      <c r="L434" s="12">
        <f t="shared" si="300"/>
        <v>85.17744</v>
      </c>
      <c r="M434" s="12">
        <f t="shared" si="300"/>
        <v>0</v>
      </c>
      <c r="N434" s="12">
        <f t="shared" si="300"/>
        <v>85.17744</v>
      </c>
      <c r="O434" s="12">
        <f t="shared" si="300"/>
        <v>0</v>
      </c>
      <c r="P434" s="12">
        <f t="shared" si="300"/>
        <v>85.17744</v>
      </c>
      <c r="Q434" s="12">
        <f t="shared" si="300"/>
        <v>0</v>
      </c>
      <c r="R434" s="12">
        <f t="shared" si="300"/>
        <v>85.17744</v>
      </c>
      <c r="S434" s="12">
        <f t="shared" si="300"/>
        <v>0</v>
      </c>
      <c r="T434" s="12">
        <f t="shared" si="300"/>
        <v>85.17744</v>
      </c>
    </row>
    <row r="435" spans="1:20" s="53" customFormat="1" ht="27.75" customHeight="1" hidden="1" outlineLevel="1">
      <c r="A435" s="37"/>
      <c r="B435" s="1" t="s">
        <v>135</v>
      </c>
      <c r="C435" s="2" t="s">
        <v>136</v>
      </c>
      <c r="D435" s="12">
        <f aca="true" t="shared" si="301" ref="D435:J435">SUM(D436:D438)</f>
        <v>85.17744</v>
      </c>
      <c r="E435" s="12">
        <f t="shared" si="301"/>
        <v>0</v>
      </c>
      <c r="F435" s="12">
        <f t="shared" si="301"/>
        <v>85.17744</v>
      </c>
      <c r="G435" s="12">
        <f t="shared" si="301"/>
        <v>0</v>
      </c>
      <c r="H435" s="12">
        <f t="shared" si="301"/>
        <v>85.17744</v>
      </c>
      <c r="I435" s="12">
        <f t="shared" si="301"/>
        <v>0</v>
      </c>
      <c r="J435" s="12">
        <f t="shared" si="301"/>
        <v>85.17744</v>
      </c>
      <c r="K435" s="12">
        <f aca="true" t="shared" si="302" ref="K435:P435">SUM(K436:K438)</f>
        <v>0</v>
      </c>
      <c r="L435" s="12">
        <f t="shared" si="302"/>
        <v>85.17744</v>
      </c>
      <c r="M435" s="12">
        <f t="shared" si="302"/>
        <v>0</v>
      </c>
      <c r="N435" s="12">
        <f t="shared" si="302"/>
        <v>85.17744</v>
      </c>
      <c r="O435" s="12">
        <f t="shared" si="302"/>
        <v>0</v>
      </c>
      <c r="P435" s="12">
        <f t="shared" si="302"/>
        <v>85.17744</v>
      </c>
      <c r="Q435" s="12">
        <f>SUM(Q436:Q438)</f>
        <v>0</v>
      </c>
      <c r="R435" s="12">
        <f>SUM(R436:R438)</f>
        <v>85.17744</v>
      </c>
      <c r="S435" s="12">
        <f>SUM(S436:S438)</f>
        <v>0</v>
      </c>
      <c r="T435" s="12">
        <f>SUM(T436:T438)</f>
        <v>85.17744</v>
      </c>
    </row>
    <row r="436" spans="1:20" s="101" customFormat="1" ht="15" customHeight="1" hidden="1" outlineLevel="1">
      <c r="A436" s="92"/>
      <c r="B436" s="93"/>
      <c r="C436" s="7" t="s">
        <v>513</v>
      </c>
      <c r="D436" s="16">
        <v>84.32567</v>
      </c>
      <c r="E436" s="16"/>
      <c r="F436" s="12">
        <f>SUM(D436:E436)</f>
        <v>84.32567</v>
      </c>
      <c r="G436" s="16"/>
      <c r="H436" s="12">
        <f>SUM(F436:G436)</f>
        <v>84.32567</v>
      </c>
      <c r="I436" s="16"/>
      <c r="J436" s="12">
        <f>SUM(H436:I436)</f>
        <v>84.32567</v>
      </c>
      <c r="K436" s="16"/>
      <c r="L436" s="12">
        <f>SUM(J436:K436)</f>
        <v>84.32567</v>
      </c>
      <c r="M436" s="16"/>
      <c r="N436" s="12">
        <f>SUM(L436:M436)</f>
        <v>84.32567</v>
      </c>
      <c r="O436" s="16"/>
      <c r="P436" s="12">
        <f>SUM(N436:O436)</f>
        <v>84.32567</v>
      </c>
      <c r="Q436" s="16"/>
      <c r="R436" s="12">
        <f>SUM(P436:Q436)</f>
        <v>84.32567</v>
      </c>
      <c r="S436" s="16"/>
      <c r="T436" s="12">
        <f>SUM(R436:S436)</f>
        <v>84.32567</v>
      </c>
    </row>
    <row r="437" spans="1:20" s="101" customFormat="1" ht="15" customHeight="1" hidden="1" outlineLevel="1">
      <c r="A437" s="92"/>
      <c r="B437" s="93"/>
      <c r="C437" s="7" t="s">
        <v>165</v>
      </c>
      <c r="D437" s="16">
        <v>0.85177</v>
      </c>
      <c r="E437" s="16"/>
      <c r="F437" s="12">
        <f>SUM(D437:E437)</f>
        <v>0.85177</v>
      </c>
      <c r="G437" s="16"/>
      <c r="H437" s="12">
        <f>SUM(F437:G437)</f>
        <v>0.85177</v>
      </c>
      <c r="I437" s="16"/>
      <c r="J437" s="12">
        <f>SUM(H437:I437)</f>
        <v>0.85177</v>
      </c>
      <c r="K437" s="16"/>
      <c r="L437" s="12">
        <f>SUM(J437:K437)</f>
        <v>0.85177</v>
      </c>
      <c r="M437" s="16"/>
      <c r="N437" s="12">
        <f>SUM(L437:M437)</f>
        <v>0.85177</v>
      </c>
      <c r="O437" s="16"/>
      <c r="P437" s="12">
        <f>SUM(N437:O437)</f>
        <v>0.85177</v>
      </c>
      <c r="Q437" s="16"/>
      <c r="R437" s="12">
        <f>SUM(P437:Q437)</f>
        <v>0.85177</v>
      </c>
      <c r="S437" s="16"/>
      <c r="T437" s="12">
        <f>SUM(R437:S437)</f>
        <v>0.85177</v>
      </c>
    </row>
    <row r="438" spans="1:20" s="101" customFormat="1" ht="15" customHeight="1" hidden="1" outlineLevel="1">
      <c r="A438" s="92"/>
      <c r="B438" s="93"/>
      <c r="C438" s="7" t="s">
        <v>164</v>
      </c>
      <c r="D438" s="16">
        <v>0</v>
      </c>
      <c r="E438" s="16"/>
      <c r="F438" s="12">
        <f>SUM(D438:E438)</f>
        <v>0</v>
      </c>
      <c r="G438" s="16"/>
      <c r="H438" s="12">
        <f>SUM(F438:G438)</f>
        <v>0</v>
      </c>
      <c r="I438" s="16"/>
      <c r="J438" s="12">
        <f>SUM(H438:I438)</f>
        <v>0</v>
      </c>
      <c r="K438" s="16"/>
      <c r="L438" s="12">
        <f>SUM(J438:K438)</f>
        <v>0</v>
      </c>
      <c r="M438" s="16"/>
      <c r="N438" s="12">
        <f>SUM(L438:M438)</f>
        <v>0</v>
      </c>
      <c r="O438" s="16"/>
      <c r="P438" s="12">
        <f>SUM(N438:O438)</f>
        <v>0</v>
      </c>
      <c r="Q438" s="16"/>
      <c r="R438" s="12">
        <f>SUM(P438:Q438)</f>
        <v>0</v>
      </c>
      <c r="S438" s="16"/>
      <c r="T438" s="12">
        <f>SUM(R438:S438)</f>
        <v>0</v>
      </c>
    </row>
    <row r="439" spans="1:20" s="18" customFormat="1" ht="27.75" customHeight="1" hidden="1" outlineLevel="1">
      <c r="A439" s="37" t="s">
        <v>531</v>
      </c>
      <c r="B439" s="1"/>
      <c r="C439" s="2" t="s">
        <v>532</v>
      </c>
      <c r="D439" s="12">
        <f aca="true" t="shared" si="303" ref="D439:J439">SUM(D441:D443)</f>
        <v>301.66944</v>
      </c>
      <c r="E439" s="12">
        <f t="shared" si="303"/>
        <v>0</v>
      </c>
      <c r="F439" s="12">
        <f t="shared" si="303"/>
        <v>301.66944</v>
      </c>
      <c r="G439" s="12">
        <f t="shared" si="303"/>
        <v>0</v>
      </c>
      <c r="H439" s="12">
        <f t="shared" si="303"/>
        <v>301.66944</v>
      </c>
      <c r="I439" s="12">
        <f t="shared" si="303"/>
        <v>0</v>
      </c>
      <c r="J439" s="12">
        <f t="shared" si="303"/>
        <v>301.66944</v>
      </c>
      <c r="K439" s="12">
        <f aca="true" t="shared" si="304" ref="K439:P439">SUM(K441:K443)</f>
        <v>-301.66944</v>
      </c>
      <c r="L439" s="12">
        <f t="shared" si="304"/>
        <v>0</v>
      </c>
      <c r="M439" s="12">
        <f t="shared" si="304"/>
        <v>0</v>
      </c>
      <c r="N439" s="12">
        <f t="shared" si="304"/>
        <v>0</v>
      </c>
      <c r="O439" s="12">
        <f t="shared" si="304"/>
        <v>0</v>
      </c>
      <c r="P439" s="12">
        <f t="shared" si="304"/>
        <v>0</v>
      </c>
      <c r="Q439" s="12">
        <f>SUM(Q441:Q443)</f>
        <v>0</v>
      </c>
      <c r="R439" s="12">
        <f>SUM(R441:R443)</f>
        <v>0</v>
      </c>
      <c r="S439" s="12">
        <f>SUM(S441:S443)</f>
        <v>0</v>
      </c>
      <c r="T439" s="12">
        <f>SUM(T441:T443)</f>
        <v>0</v>
      </c>
    </row>
    <row r="440" spans="1:20" s="18" customFormat="1" ht="27.75" customHeight="1" hidden="1" outlineLevel="1">
      <c r="A440" s="37"/>
      <c r="B440" s="1" t="s">
        <v>135</v>
      </c>
      <c r="C440" s="2" t="s">
        <v>136</v>
      </c>
      <c r="D440" s="12">
        <f aca="true" t="shared" si="305" ref="D440:J440">SUM(D441:D443)</f>
        <v>301.66944</v>
      </c>
      <c r="E440" s="12">
        <f t="shared" si="305"/>
        <v>0</v>
      </c>
      <c r="F440" s="12">
        <f t="shared" si="305"/>
        <v>301.66944</v>
      </c>
      <c r="G440" s="12">
        <f t="shared" si="305"/>
        <v>0</v>
      </c>
      <c r="H440" s="12">
        <f t="shared" si="305"/>
        <v>301.66944</v>
      </c>
      <c r="I440" s="12">
        <f t="shared" si="305"/>
        <v>0</v>
      </c>
      <c r="J440" s="12">
        <f t="shared" si="305"/>
        <v>301.66944</v>
      </c>
      <c r="K440" s="12">
        <f aca="true" t="shared" si="306" ref="K440:P440">SUM(K441:K443)</f>
        <v>-301.66944</v>
      </c>
      <c r="L440" s="12">
        <f t="shared" si="306"/>
        <v>0</v>
      </c>
      <c r="M440" s="12">
        <f t="shared" si="306"/>
        <v>0</v>
      </c>
      <c r="N440" s="12">
        <f t="shared" si="306"/>
        <v>0</v>
      </c>
      <c r="O440" s="12">
        <f t="shared" si="306"/>
        <v>0</v>
      </c>
      <c r="P440" s="12">
        <f t="shared" si="306"/>
        <v>0</v>
      </c>
      <c r="Q440" s="12">
        <f>SUM(Q441:Q443)</f>
        <v>0</v>
      </c>
      <c r="R440" s="12">
        <f>SUM(R441:R443)</f>
        <v>0</v>
      </c>
      <c r="S440" s="12">
        <f>SUM(S441:S443)</f>
        <v>0</v>
      </c>
      <c r="T440" s="12">
        <f>SUM(T441:T443)</f>
        <v>0</v>
      </c>
    </row>
    <row r="441" spans="1:20" s="101" customFormat="1" ht="15.75" customHeight="1" hidden="1" outlineLevel="1">
      <c r="A441" s="92"/>
      <c r="B441" s="93"/>
      <c r="C441" s="7" t="s">
        <v>513</v>
      </c>
      <c r="D441" s="16">
        <v>298.65275</v>
      </c>
      <c r="E441" s="16"/>
      <c r="F441" s="16">
        <f>SUM(D441:E441)</f>
        <v>298.65275</v>
      </c>
      <c r="G441" s="16"/>
      <c r="H441" s="16">
        <f>SUM(F441:G441)</f>
        <v>298.65275</v>
      </c>
      <c r="I441" s="16"/>
      <c r="J441" s="16">
        <f>SUM(H441:I441)</f>
        <v>298.65275</v>
      </c>
      <c r="K441" s="16">
        <v>-298.65275</v>
      </c>
      <c r="L441" s="16">
        <f>SUM(J441:K441)</f>
        <v>0</v>
      </c>
      <c r="M441" s="16"/>
      <c r="N441" s="16">
        <f>SUM(L441:M441)</f>
        <v>0</v>
      </c>
      <c r="O441" s="16"/>
      <c r="P441" s="16">
        <f>SUM(N441:O441)</f>
        <v>0</v>
      </c>
      <c r="Q441" s="16"/>
      <c r="R441" s="16">
        <f>SUM(P441:Q441)</f>
        <v>0</v>
      </c>
      <c r="S441" s="16"/>
      <c r="T441" s="16">
        <f>SUM(R441:S441)</f>
        <v>0</v>
      </c>
    </row>
    <row r="442" spans="1:20" s="101" customFormat="1" ht="15.75" customHeight="1" hidden="1" outlineLevel="1">
      <c r="A442" s="92"/>
      <c r="B442" s="93"/>
      <c r="C442" s="7" t="s">
        <v>165</v>
      </c>
      <c r="D442" s="16">
        <v>3.01669</v>
      </c>
      <c r="E442" s="16"/>
      <c r="F442" s="16">
        <f>SUM(D442:E442)</f>
        <v>3.01669</v>
      </c>
      <c r="G442" s="16"/>
      <c r="H442" s="16">
        <f>SUM(F442:G442)</f>
        <v>3.01669</v>
      </c>
      <c r="I442" s="16"/>
      <c r="J442" s="16">
        <f>SUM(H442:I442)</f>
        <v>3.01669</v>
      </c>
      <c r="K442" s="16">
        <v>-3.01669</v>
      </c>
      <c r="L442" s="16">
        <f>SUM(J442:K442)</f>
        <v>0</v>
      </c>
      <c r="M442" s="16"/>
      <c r="N442" s="16">
        <f>SUM(L442:M442)</f>
        <v>0</v>
      </c>
      <c r="O442" s="16"/>
      <c r="P442" s="16">
        <f>SUM(N442:O442)</f>
        <v>0</v>
      </c>
      <c r="Q442" s="16"/>
      <c r="R442" s="16">
        <f>SUM(P442:Q442)</f>
        <v>0</v>
      </c>
      <c r="S442" s="16"/>
      <c r="T442" s="16">
        <f>SUM(R442:S442)</f>
        <v>0</v>
      </c>
    </row>
    <row r="443" spans="1:20" s="101" customFormat="1" ht="15.75" customHeight="1" hidden="1" outlineLevel="1">
      <c r="A443" s="92"/>
      <c r="B443" s="93"/>
      <c r="C443" s="7" t="s">
        <v>164</v>
      </c>
      <c r="D443" s="16">
        <v>0</v>
      </c>
      <c r="E443" s="16"/>
      <c r="F443" s="16">
        <f>SUM(D443:E443)</f>
        <v>0</v>
      </c>
      <c r="G443" s="16"/>
      <c r="H443" s="16">
        <f>SUM(F443:G443)</f>
        <v>0</v>
      </c>
      <c r="I443" s="16"/>
      <c r="J443" s="16">
        <f>SUM(H443:I443)</f>
        <v>0</v>
      </c>
      <c r="K443" s="16"/>
      <c r="L443" s="16">
        <f>SUM(J443:K443)</f>
        <v>0</v>
      </c>
      <c r="M443" s="16"/>
      <c r="N443" s="16">
        <f>SUM(L443:M443)</f>
        <v>0</v>
      </c>
      <c r="O443" s="16"/>
      <c r="P443" s="16">
        <f>SUM(N443:O443)</f>
        <v>0</v>
      </c>
      <c r="Q443" s="16"/>
      <c r="R443" s="16">
        <f>SUM(P443:Q443)</f>
        <v>0</v>
      </c>
      <c r="S443" s="16"/>
      <c r="T443" s="16">
        <f>SUM(R443:S443)</f>
        <v>0</v>
      </c>
    </row>
    <row r="444" spans="1:20" s="18" customFormat="1" ht="15.75" customHeight="1" hidden="1" outlineLevel="1" collapsed="1">
      <c r="A444" s="37" t="s">
        <v>401</v>
      </c>
      <c r="B444" s="1"/>
      <c r="C444" s="2" t="s">
        <v>402</v>
      </c>
      <c r="D444" s="12">
        <f aca="true" t="shared" si="307" ref="D444:J444">D445+D451</f>
        <v>9816.51019</v>
      </c>
      <c r="E444" s="12">
        <f t="shared" si="307"/>
        <v>0</v>
      </c>
      <c r="F444" s="12">
        <f t="shared" si="307"/>
        <v>9816.51019</v>
      </c>
      <c r="G444" s="12">
        <f t="shared" si="307"/>
        <v>0</v>
      </c>
      <c r="H444" s="12">
        <f t="shared" si="307"/>
        <v>9816.51019</v>
      </c>
      <c r="I444" s="12">
        <f t="shared" si="307"/>
        <v>0</v>
      </c>
      <c r="J444" s="12">
        <f t="shared" si="307"/>
        <v>9816.51019</v>
      </c>
      <c r="K444" s="12">
        <f aca="true" t="shared" si="308" ref="K444:P444">K445+K451</f>
        <v>0</v>
      </c>
      <c r="L444" s="12">
        <f t="shared" si="308"/>
        <v>9816.51019</v>
      </c>
      <c r="M444" s="12">
        <f t="shared" si="308"/>
        <v>0</v>
      </c>
      <c r="N444" s="12">
        <f t="shared" si="308"/>
        <v>9816.51019</v>
      </c>
      <c r="O444" s="12">
        <f t="shared" si="308"/>
        <v>0</v>
      </c>
      <c r="P444" s="12">
        <f t="shared" si="308"/>
        <v>9816.51019</v>
      </c>
      <c r="Q444" s="12">
        <f>Q445+Q451</f>
        <v>0</v>
      </c>
      <c r="R444" s="12">
        <f>R445+R451</f>
        <v>9816.51019</v>
      </c>
      <c r="S444" s="12">
        <f>S445+S451</f>
        <v>0</v>
      </c>
      <c r="T444" s="12">
        <f>T445+T451</f>
        <v>9816.51019</v>
      </c>
    </row>
    <row r="445" spans="1:20" s="18" customFormat="1" ht="15.75" customHeight="1" hidden="1" outlineLevel="1">
      <c r="A445" s="37" t="s">
        <v>403</v>
      </c>
      <c r="B445" s="1"/>
      <c r="C445" s="2" t="s">
        <v>459</v>
      </c>
      <c r="D445" s="12">
        <f aca="true" t="shared" si="309" ref="D445:S446">D446</f>
        <v>2972.71576</v>
      </c>
      <c r="E445" s="12">
        <f t="shared" si="309"/>
        <v>0</v>
      </c>
      <c r="F445" s="12">
        <f t="shared" si="309"/>
        <v>2972.71576</v>
      </c>
      <c r="G445" s="12">
        <f t="shared" si="309"/>
        <v>0</v>
      </c>
      <c r="H445" s="12">
        <f t="shared" si="309"/>
        <v>2972.71576</v>
      </c>
      <c r="I445" s="12">
        <f t="shared" si="309"/>
        <v>0</v>
      </c>
      <c r="J445" s="12">
        <f t="shared" si="309"/>
        <v>2972.71576</v>
      </c>
      <c r="K445" s="12">
        <f t="shared" si="309"/>
        <v>0</v>
      </c>
      <c r="L445" s="12">
        <f t="shared" si="309"/>
        <v>2972.71576</v>
      </c>
      <c r="M445" s="12">
        <f t="shared" si="309"/>
        <v>0</v>
      </c>
      <c r="N445" s="12">
        <f t="shared" si="309"/>
        <v>2972.71576</v>
      </c>
      <c r="O445" s="12">
        <f t="shared" si="309"/>
        <v>0</v>
      </c>
      <c r="P445" s="12">
        <f t="shared" si="309"/>
        <v>2972.71576</v>
      </c>
      <c r="Q445" s="12">
        <f t="shared" si="309"/>
        <v>0</v>
      </c>
      <c r="R445" s="12">
        <f t="shared" si="309"/>
        <v>2972.71576</v>
      </c>
      <c r="S445" s="12">
        <f t="shared" si="309"/>
        <v>0</v>
      </c>
      <c r="T445" s="12">
        <f>T446</f>
        <v>2972.71576</v>
      </c>
    </row>
    <row r="446" spans="1:20" s="53" customFormat="1" ht="42" customHeight="1" hidden="1" outlineLevel="1">
      <c r="A446" s="37" t="s">
        <v>404</v>
      </c>
      <c r="B446" s="1"/>
      <c r="C446" s="2" t="s">
        <v>316</v>
      </c>
      <c r="D446" s="12">
        <f t="shared" si="309"/>
        <v>2972.71576</v>
      </c>
      <c r="E446" s="12">
        <f t="shared" si="309"/>
        <v>0</v>
      </c>
      <c r="F446" s="12">
        <f t="shared" si="309"/>
        <v>2972.71576</v>
      </c>
      <c r="G446" s="12">
        <f t="shared" si="309"/>
        <v>0</v>
      </c>
      <c r="H446" s="12">
        <f t="shared" si="309"/>
        <v>2972.71576</v>
      </c>
      <c r="I446" s="12">
        <f t="shared" si="309"/>
        <v>0</v>
      </c>
      <c r="J446" s="12">
        <f t="shared" si="309"/>
        <v>2972.71576</v>
      </c>
      <c r="K446" s="12">
        <f t="shared" si="309"/>
        <v>0</v>
      </c>
      <c r="L446" s="12">
        <f t="shared" si="309"/>
        <v>2972.71576</v>
      </c>
      <c r="M446" s="12">
        <f t="shared" si="309"/>
        <v>0</v>
      </c>
      <c r="N446" s="12">
        <f t="shared" si="309"/>
        <v>2972.71576</v>
      </c>
      <c r="O446" s="12">
        <f t="shared" si="309"/>
        <v>0</v>
      </c>
      <c r="P446" s="12">
        <f t="shared" si="309"/>
        <v>2972.71576</v>
      </c>
      <c r="Q446" s="12">
        <f t="shared" si="309"/>
        <v>0</v>
      </c>
      <c r="R446" s="12">
        <f t="shared" si="309"/>
        <v>2972.71576</v>
      </c>
      <c r="S446" s="12">
        <f>S447</f>
        <v>0</v>
      </c>
      <c r="T446" s="12">
        <f>T447</f>
        <v>2972.71576</v>
      </c>
    </row>
    <row r="447" spans="1:20" s="53" customFormat="1" ht="29.25" customHeight="1" hidden="1" outlineLevel="1">
      <c r="A447" s="37"/>
      <c r="B447" s="1" t="s">
        <v>135</v>
      </c>
      <c r="C447" s="2" t="s">
        <v>136</v>
      </c>
      <c r="D447" s="12">
        <f aca="true" t="shared" si="310" ref="D447:J447">SUM(D449:D450)</f>
        <v>2972.71576</v>
      </c>
      <c r="E447" s="12">
        <f t="shared" si="310"/>
        <v>0</v>
      </c>
      <c r="F447" s="12">
        <f t="shared" si="310"/>
        <v>2972.71576</v>
      </c>
      <c r="G447" s="12">
        <f t="shared" si="310"/>
        <v>0</v>
      </c>
      <c r="H447" s="12">
        <f t="shared" si="310"/>
        <v>2972.71576</v>
      </c>
      <c r="I447" s="12">
        <f t="shared" si="310"/>
        <v>0</v>
      </c>
      <c r="J447" s="12">
        <f t="shared" si="310"/>
        <v>2972.71576</v>
      </c>
      <c r="K447" s="12">
        <f aca="true" t="shared" si="311" ref="K447:P447">SUM(K449:K450)</f>
        <v>0</v>
      </c>
      <c r="L447" s="12">
        <f t="shared" si="311"/>
        <v>2972.71576</v>
      </c>
      <c r="M447" s="12">
        <f t="shared" si="311"/>
        <v>0</v>
      </c>
      <c r="N447" s="12">
        <f t="shared" si="311"/>
        <v>2972.71576</v>
      </c>
      <c r="O447" s="12">
        <f t="shared" si="311"/>
        <v>0</v>
      </c>
      <c r="P447" s="12">
        <f t="shared" si="311"/>
        <v>2972.71576</v>
      </c>
      <c r="Q447" s="12">
        <f>SUM(Q449:Q450)</f>
        <v>0</v>
      </c>
      <c r="R447" s="12">
        <f>SUM(R449:R450)</f>
        <v>2972.71576</v>
      </c>
      <c r="S447" s="12">
        <f>SUM(S449:S450)</f>
        <v>0</v>
      </c>
      <c r="T447" s="12">
        <f>SUM(T449:T450)</f>
        <v>2972.71576</v>
      </c>
    </row>
    <row r="448" spans="1:20" s="18" customFormat="1" ht="14.25" customHeight="1" hidden="1" outlineLevel="1">
      <c r="A448" s="37"/>
      <c r="B448" s="1"/>
      <c r="C448" s="2" t="s">
        <v>158</v>
      </c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1:20" s="53" customFormat="1" ht="14.25" customHeight="1" hidden="1" outlineLevel="1">
      <c r="A449" s="37"/>
      <c r="B449" s="1"/>
      <c r="C449" s="2" t="s">
        <v>165</v>
      </c>
      <c r="D449" s="12">
        <v>297.27158</v>
      </c>
      <c r="E449" s="12"/>
      <c r="F449" s="12">
        <f>SUM(D449:E449)</f>
        <v>297.27158</v>
      </c>
      <c r="G449" s="12"/>
      <c r="H449" s="12">
        <f>SUM(F449:G449)</f>
        <v>297.27158</v>
      </c>
      <c r="I449" s="12"/>
      <c r="J449" s="12">
        <f>SUM(H449:I449)</f>
        <v>297.27158</v>
      </c>
      <c r="K449" s="12"/>
      <c r="L449" s="12">
        <f>SUM(J449:K449)</f>
        <v>297.27158</v>
      </c>
      <c r="M449" s="12"/>
      <c r="N449" s="12">
        <f>SUM(L449:M449)</f>
        <v>297.27158</v>
      </c>
      <c r="O449" s="12"/>
      <c r="P449" s="12">
        <f>SUM(N449:O449)</f>
        <v>297.27158</v>
      </c>
      <c r="Q449" s="12"/>
      <c r="R449" s="12">
        <f>SUM(P449:Q449)</f>
        <v>297.27158</v>
      </c>
      <c r="S449" s="12"/>
      <c r="T449" s="12">
        <f>SUM(R449:S449)</f>
        <v>297.27158</v>
      </c>
    </row>
    <row r="450" spans="1:20" s="18" customFormat="1" ht="14.25" customHeight="1" hidden="1" outlineLevel="1">
      <c r="A450" s="37"/>
      <c r="B450" s="1"/>
      <c r="C450" s="2" t="s">
        <v>164</v>
      </c>
      <c r="D450" s="12">
        <f>2675.4+0.04418</f>
        <v>2675.44418</v>
      </c>
      <c r="E450" s="12"/>
      <c r="F450" s="12">
        <f>SUM(D450:E450)</f>
        <v>2675.44418</v>
      </c>
      <c r="G450" s="12"/>
      <c r="H450" s="12">
        <f>SUM(F450:G450)</f>
        <v>2675.44418</v>
      </c>
      <c r="I450" s="12"/>
      <c r="J450" s="12">
        <f>SUM(H450:I450)</f>
        <v>2675.44418</v>
      </c>
      <c r="K450" s="12"/>
      <c r="L450" s="12">
        <f>SUM(J450:K450)</f>
        <v>2675.44418</v>
      </c>
      <c r="M450" s="12"/>
      <c r="N450" s="12">
        <f>SUM(L450:M450)</f>
        <v>2675.44418</v>
      </c>
      <c r="O450" s="12"/>
      <c r="P450" s="12">
        <f>SUM(N450:O450)</f>
        <v>2675.44418</v>
      </c>
      <c r="Q450" s="12"/>
      <c r="R450" s="12">
        <f>SUM(P450:Q450)</f>
        <v>2675.44418</v>
      </c>
      <c r="S450" s="12"/>
      <c r="T450" s="12">
        <f>SUM(R450:S450)</f>
        <v>2675.44418</v>
      </c>
    </row>
    <row r="451" spans="1:20" s="18" customFormat="1" ht="30" customHeight="1" hidden="1" outlineLevel="1">
      <c r="A451" s="37" t="s">
        <v>405</v>
      </c>
      <c r="B451" s="1"/>
      <c r="C451" s="2" t="s">
        <v>565</v>
      </c>
      <c r="D451" s="12">
        <f aca="true" t="shared" si="312" ref="D451:S452">D452</f>
        <v>6843.79443</v>
      </c>
      <c r="E451" s="12">
        <f t="shared" si="312"/>
        <v>0</v>
      </c>
      <c r="F451" s="12">
        <f t="shared" si="312"/>
        <v>6843.79443</v>
      </c>
      <c r="G451" s="12">
        <f t="shared" si="312"/>
        <v>0</v>
      </c>
      <c r="H451" s="12">
        <f t="shared" si="312"/>
        <v>6843.79443</v>
      </c>
      <c r="I451" s="12">
        <f t="shared" si="312"/>
        <v>0</v>
      </c>
      <c r="J451" s="12">
        <f t="shared" si="312"/>
        <v>6843.79443</v>
      </c>
      <c r="K451" s="12">
        <f t="shared" si="312"/>
        <v>0</v>
      </c>
      <c r="L451" s="12">
        <f t="shared" si="312"/>
        <v>6843.79443</v>
      </c>
      <c r="M451" s="12">
        <f t="shared" si="312"/>
        <v>0</v>
      </c>
      <c r="N451" s="12">
        <f t="shared" si="312"/>
        <v>6843.79443</v>
      </c>
      <c r="O451" s="12">
        <f t="shared" si="312"/>
        <v>0</v>
      </c>
      <c r="P451" s="12">
        <f t="shared" si="312"/>
        <v>6843.79443</v>
      </c>
      <c r="Q451" s="12">
        <f t="shared" si="312"/>
        <v>0</v>
      </c>
      <c r="R451" s="12">
        <f t="shared" si="312"/>
        <v>6843.79443</v>
      </c>
      <c r="S451" s="12">
        <f t="shared" si="312"/>
        <v>0</v>
      </c>
      <c r="T451" s="12">
        <f>T452</f>
        <v>6843.79443</v>
      </c>
    </row>
    <row r="452" spans="1:20" s="53" customFormat="1" ht="16.5" customHeight="1" hidden="1" outlineLevel="1">
      <c r="A452" s="37" t="s">
        <v>406</v>
      </c>
      <c r="B452" s="1"/>
      <c r="C452" s="2" t="s">
        <v>391</v>
      </c>
      <c r="D452" s="12">
        <f t="shared" si="312"/>
        <v>6843.79443</v>
      </c>
      <c r="E452" s="12">
        <f t="shared" si="312"/>
        <v>0</v>
      </c>
      <c r="F452" s="12">
        <f t="shared" si="312"/>
        <v>6843.79443</v>
      </c>
      <c r="G452" s="12">
        <f t="shared" si="312"/>
        <v>0</v>
      </c>
      <c r="H452" s="12">
        <f t="shared" si="312"/>
        <v>6843.79443</v>
      </c>
      <c r="I452" s="12">
        <f t="shared" si="312"/>
        <v>0</v>
      </c>
      <c r="J452" s="12">
        <f t="shared" si="312"/>
        <v>6843.79443</v>
      </c>
      <c r="K452" s="12">
        <f t="shared" si="312"/>
        <v>0</v>
      </c>
      <c r="L452" s="12">
        <f t="shared" si="312"/>
        <v>6843.79443</v>
      </c>
      <c r="M452" s="12">
        <f t="shared" si="312"/>
        <v>0</v>
      </c>
      <c r="N452" s="12">
        <f t="shared" si="312"/>
        <v>6843.79443</v>
      </c>
      <c r="O452" s="12">
        <f t="shared" si="312"/>
        <v>0</v>
      </c>
      <c r="P452" s="12">
        <f t="shared" si="312"/>
        <v>6843.79443</v>
      </c>
      <c r="Q452" s="12">
        <f t="shared" si="312"/>
        <v>0</v>
      </c>
      <c r="R452" s="12">
        <f t="shared" si="312"/>
        <v>6843.79443</v>
      </c>
      <c r="S452" s="12">
        <f>S453</f>
        <v>0</v>
      </c>
      <c r="T452" s="12">
        <f>T453</f>
        <v>6843.79443</v>
      </c>
    </row>
    <row r="453" spans="1:20" s="53" customFormat="1" ht="28.5" customHeight="1" hidden="1" outlineLevel="1">
      <c r="A453" s="37"/>
      <c r="B453" s="1" t="s">
        <v>135</v>
      </c>
      <c r="C453" s="2" t="s">
        <v>136</v>
      </c>
      <c r="D453" s="12">
        <f aca="true" t="shared" si="313" ref="D453:J453">SUM(D455:D457)</f>
        <v>6843.79443</v>
      </c>
      <c r="E453" s="12">
        <f t="shared" si="313"/>
        <v>0</v>
      </c>
      <c r="F453" s="12">
        <f t="shared" si="313"/>
        <v>6843.79443</v>
      </c>
      <c r="G453" s="12">
        <f t="shared" si="313"/>
        <v>0</v>
      </c>
      <c r="H453" s="12">
        <f t="shared" si="313"/>
        <v>6843.79443</v>
      </c>
      <c r="I453" s="12">
        <f t="shared" si="313"/>
        <v>0</v>
      </c>
      <c r="J453" s="12">
        <f t="shared" si="313"/>
        <v>6843.79443</v>
      </c>
      <c r="K453" s="12">
        <f aca="true" t="shared" si="314" ref="K453:P453">SUM(K455:K457)</f>
        <v>0</v>
      </c>
      <c r="L453" s="12">
        <f t="shared" si="314"/>
        <v>6843.79443</v>
      </c>
      <c r="M453" s="12">
        <f t="shared" si="314"/>
        <v>0</v>
      </c>
      <c r="N453" s="12">
        <f t="shared" si="314"/>
        <v>6843.79443</v>
      </c>
      <c r="O453" s="12">
        <f t="shared" si="314"/>
        <v>0</v>
      </c>
      <c r="P453" s="12">
        <f t="shared" si="314"/>
        <v>6843.79443</v>
      </c>
      <c r="Q453" s="12">
        <f>SUM(Q455:Q457)</f>
        <v>0</v>
      </c>
      <c r="R453" s="12">
        <f>SUM(R455:R457)</f>
        <v>6843.79443</v>
      </c>
      <c r="S453" s="12">
        <f>SUM(S455:S457)</f>
        <v>0</v>
      </c>
      <c r="T453" s="12">
        <f>SUM(T455:T457)</f>
        <v>6843.79443</v>
      </c>
    </row>
    <row r="454" spans="1:20" s="53" customFormat="1" ht="15.75" customHeight="1" hidden="1" outlineLevel="1">
      <c r="A454" s="37"/>
      <c r="B454" s="1"/>
      <c r="C454" s="2" t="s">
        <v>158</v>
      </c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</row>
    <row r="455" spans="1:20" s="53" customFormat="1" ht="15.75" customHeight="1" hidden="1" outlineLevel="1">
      <c r="A455" s="37"/>
      <c r="B455" s="1"/>
      <c r="C455" s="2" t="s">
        <v>165</v>
      </c>
      <c r="D455" s="12">
        <v>684.37944</v>
      </c>
      <c r="E455" s="12"/>
      <c r="F455" s="12">
        <f>SUM(D455:E455)</f>
        <v>684.37944</v>
      </c>
      <c r="G455" s="12"/>
      <c r="H455" s="12">
        <f>SUM(F455:G455)</f>
        <v>684.37944</v>
      </c>
      <c r="I455" s="12"/>
      <c r="J455" s="12">
        <f>SUM(H455:I455)</f>
        <v>684.37944</v>
      </c>
      <c r="K455" s="12"/>
      <c r="L455" s="12">
        <f>SUM(J455:K455)</f>
        <v>684.37944</v>
      </c>
      <c r="M455" s="12"/>
      <c r="N455" s="12">
        <f>SUM(L455:M455)</f>
        <v>684.37944</v>
      </c>
      <c r="O455" s="12"/>
      <c r="P455" s="12">
        <f>SUM(N455:O455)</f>
        <v>684.37944</v>
      </c>
      <c r="Q455" s="12"/>
      <c r="R455" s="12">
        <f>SUM(P455:Q455)</f>
        <v>684.37944</v>
      </c>
      <c r="S455" s="12"/>
      <c r="T455" s="12">
        <f>SUM(R455:S455)</f>
        <v>684.37944</v>
      </c>
    </row>
    <row r="456" spans="1:20" s="18" customFormat="1" ht="15.75" customHeight="1" hidden="1" outlineLevel="1">
      <c r="A456" s="37"/>
      <c r="B456" s="1"/>
      <c r="C456" s="2" t="s">
        <v>164</v>
      </c>
      <c r="D456" s="12">
        <f>308-0.02925</f>
        <v>307.97075</v>
      </c>
      <c r="E456" s="12"/>
      <c r="F456" s="12">
        <f>SUM(D456:E456)</f>
        <v>307.97075</v>
      </c>
      <c r="G456" s="12"/>
      <c r="H456" s="12">
        <f>SUM(F456:G456)</f>
        <v>307.97075</v>
      </c>
      <c r="I456" s="12"/>
      <c r="J456" s="12">
        <f>SUM(H456:I456)</f>
        <v>307.97075</v>
      </c>
      <c r="K456" s="12"/>
      <c r="L456" s="12">
        <f>SUM(J456:K456)</f>
        <v>307.97075</v>
      </c>
      <c r="M456" s="12"/>
      <c r="N456" s="12">
        <f>SUM(L456:M456)</f>
        <v>307.97075</v>
      </c>
      <c r="O456" s="12"/>
      <c r="P456" s="12">
        <f>SUM(N456:O456)</f>
        <v>307.97075</v>
      </c>
      <c r="Q456" s="12"/>
      <c r="R456" s="12">
        <f>SUM(P456:Q456)</f>
        <v>307.97075</v>
      </c>
      <c r="S456" s="12"/>
      <c r="T456" s="12">
        <f>SUM(R456:S456)</f>
        <v>307.97075</v>
      </c>
    </row>
    <row r="457" spans="1:20" s="18" customFormat="1" ht="15.75" customHeight="1" hidden="1" outlineLevel="1">
      <c r="A457" s="37"/>
      <c r="B457" s="1"/>
      <c r="C457" s="2" t="s">
        <v>443</v>
      </c>
      <c r="D457" s="12">
        <f>5851.4+0.04424</f>
        <v>5851.44424</v>
      </c>
      <c r="E457" s="12"/>
      <c r="F457" s="12">
        <f>SUM(D457:E457)</f>
        <v>5851.44424</v>
      </c>
      <c r="G457" s="12"/>
      <c r="H457" s="12">
        <f>SUM(F457:G457)</f>
        <v>5851.44424</v>
      </c>
      <c r="I457" s="12"/>
      <c r="J457" s="12">
        <f>SUM(H457:I457)</f>
        <v>5851.44424</v>
      </c>
      <c r="K457" s="12"/>
      <c r="L457" s="12">
        <f>SUM(J457:K457)</f>
        <v>5851.44424</v>
      </c>
      <c r="M457" s="12"/>
      <c r="N457" s="12">
        <f>SUM(L457:M457)</f>
        <v>5851.44424</v>
      </c>
      <c r="O457" s="12"/>
      <c r="P457" s="12">
        <f>SUM(N457:O457)</f>
        <v>5851.44424</v>
      </c>
      <c r="Q457" s="12"/>
      <c r="R457" s="12">
        <f>SUM(P457:Q457)</f>
        <v>5851.44424</v>
      </c>
      <c r="S457" s="12"/>
      <c r="T457" s="12">
        <f>SUM(R457:S457)</f>
        <v>5851.44424</v>
      </c>
    </row>
    <row r="458" spans="1:20" s="18" customFormat="1" ht="28.5" customHeight="1" collapsed="1">
      <c r="A458" s="37" t="s">
        <v>407</v>
      </c>
      <c r="B458" s="1"/>
      <c r="C458" s="2" t="s">
        <v>566</v>
      </c>
      <c r="D458" s="12">
        <f aca="true" t="shared" si="315" ref="D458:T458">D459</f>
        <v>20035.35459</v>
      </c>
      <c r="E458" s="12">
        <f t="shared" si="315"/>
        <v>165.7</v>
      </c>
      <c r="F458" s="12">
        <f t="shared" si="315"/>
        <v>20201.05459</v>
      </c>
      <c r="G458" s="12">
        <f t="shared" si="315"/>
        <v>0</v>
      </c>
      <c r="H458" s="12">
        <f t="shared" si="315"/>
        <v>20201.05459</v>
      </c>
      <c r="I458" s="12">
        <f t="shared" si="315"/>
        <v>2087.13124</v>
      </c>
      <c r="J458" s="12">
        <f t="shared" si="315"/>
        <v>22288.185830000002</v>
      </c>
      <c r="K458" s="12">
        <f t="shared" si="315"/>
        <v>0</v>
      </c>
      <c r="L458" s="12">
        <f t="shared" si="315"/>
        <v>22288.185830000002</v>
      </c>
      <c r="M458" s="12">
        <f t="shared" si="315"/>
        <v>899.4783</v>
      </c>
      <c r="N458" s="12">
        <f t="shared" si="315"/>
        <v>23187.664130000005</v>
      </c>
      <c r="O458" s="12">
        <f t="shared" si="315"/>
        <v>0</v>
      </c>
      <c r="P458" s="12">
        <f t="shared" si="315"/>
        <v>23187.664130000005</v>
      </c>
      <c r="Q458" s="12">
        <f t="shared" si="315"/>
        <v>-18.80861</v>
      </c>
      <c r="R458" s="12">
        <f t="shared" si="315"/>
        <v>23168.855520000005</v>
      </c>
      <c r="S458" s="12">
        <f t="shared" si="315"/>
        <v>118</v>
      </c>
      <c r="T458" s="12">
        <f t="shared" si="315"/>
        <v>23286.855520000005</v>
      </c>
    </row>
    <row r="459" spans="1:20" s="18" customFormat="1" ht="28.5" customHeight="1">
      <c r="A459" s="37" t="s">
        <v>408</v>
      </c>
      <c r="B459" s="1"/>
      <c r="C459" s="2" t="s">
        <v>315</v>
      </c>
      <c r="D459" s="12">
        <f aca="true" t="shared" si="316" ref="D459:J459">D460+D463+D465+D474</f>
        <v>20035.35459</v>
      </c>
      <c r="E459" s="12">
        <f t="shared" si="316"/>
        <v>165.7</v>
      </c>
      <c r="F459" s="12">
        <f t="shared" si="316"/>
        <v>20201.05459</v>
      </c>
      <c r="G459" s="12">
        <f t="shared" si="316"/>
        <v>0</v>
      </c>
      <c r="H459" s="12">
        <f t="shared" si="316"/>
        <v>20201.05459</v>
      </c>
      <c r="I459" s="12">
        <f t="shared" si="316"/>
        <v>2087.13124</v>
      </c>
      <c r="J459" s="12">
        <f t="shared" si="316"/>
        <v>22288.185830000002</v>
      </c>
      <c r="K459" s="12">
        <f aca="true" t="shared" si="317" ref="K459:P459">K460+K463+K465+K474</f>
        <v>0</v>
      </c>
      <c r="L459" s="12">
        <f t="shared" si="317"/>
        <v>22288.185830000002</v>
      </c>
      <c r="M459" s="12">
        <f t="shared" si="317"/>
        <v>899.4783</v>
      </c>
      <c r="N459" s="12">
        <f t="shared" si="317"/>
        <v>23187.664130000005</v>
      </c>
      <c r="O459" s="12">
        <f t="shared" si="317"/>
        <v>0</v>
      </c>
      <c r="P459" s="12">
        <f t="shared" si="317"/>
        <v>23187.664130000005</v>
      </c>
      <c r="Q459" s="12">
        <f>Q460+Q463+Q465+Q474</f>
        <v>-18.80861</v>
      </c>
      <c r="R459" s="12">
        <f>R460+R463+R465+R474</f>
        <v>23168.855520000005</v>
      </c>
      <c r="S459" s="12">
        <f>S460+S463+S465+S474</f>
        <v>118</v>
      </c>
      <c r="T459" s="12">
        <f>T460+T463+T465+T474</f>
        <v>23286.855520000005</v>
      </c>
    </row>
    <row r="460" spans="1:20" s="18" customFormat="1" ht="15.75" customHeight="1">
      <c r="A460" s="37" t="s">
        <v>409</v>
      </c>
      <c r="B460" s="1"/>
      <c r="C460" s="2" t="s">
        <v>442</v>
      </c>
      <c r="D460" s="12">
        <f aca="true" t="shared" si="318" ref="D460:J460">SUM(D461:D462)</f>
        <v>4241</v>
      </c>
      <c r="E460" s="12">
        <f t="shared" si="318"/>
        <v>0</v>
      </c>
      <c r="F460" s="12">
        <f t="shared" si="318"/>
        <v>4241</v>
      </c>
      <c r="G460" s="12">
        <f t="shared" si="318"/>
        <v>0</v>
      </c>
      <c r="H460" s="12">
        <f t="shared" si="318"/>
        <v>4241</v>
      </c>
      <c r="I460" s="12">
        <f t="shared" si="318"/>
        <v>0</v>
      </c>
      <c r="J460" s="12">
        <f t="shared" si="318"/>
        <v>4241</v>
      </c>
      <c r="K460" s="12">
        <f aca="true" t="shared" si="319" ref="K460:P460">SUM(K461:K462)</f>
        <v>0</v>
      </c>
      <c r="L460" s="12">
        <f t="shared" si="319"/>
        <v>4241</v>
      </c>
      <c r="M460" s="12">
        <f t="shared" si="319"/>
        <v>0</v>
      </c>
      <c r="N460" s="12">
        <f t="shared" si="319"/>
        <v>4241</v>
      </c>
      <c r="O460" s="12">
        <f t="shared" si="319"/>
        <v>0</v>
      </c>
      <c r="P460" s="12">
        <f t="shared" si="319"/>
        <v>4241</v>
      </c>
      <c r="Q460" s="12">
        <f>SUM(Q461:Q462)</f>
        <v>0</v>
      </c>
      <c r="R460" s="12">
        <f>SUM(R461:R462)</f>
        <v>4241</v>
      </c>
      <c r="S460" s="12">
        <f>SUM(S461:S462)</f>
        <v>118</v>
      </c>
      <c r="T460" s="12">
        <f>SUM(T461:T462)</f>
        <v>4359</v>
      </c>
    </row>
    <row r="461" spans="1:20" s="18" customFormat="1" ht="29.25" customHeight="1">
      <c r="A461" s="37"/>
      <c r="B461" s="1" t="s">
        <v>137</v>
      </c>
      <c r="C461" s="2" t="s">
        <v>64</v>
      </c>
      <c r="D461" s="12">
        <v>3585</v>
      </c>
      <c r="E461" s="12"/>
      <c r="F461" s="12">
        <f>SUM(D461:E461)</f>
        <v>3585</v>
      </c>
      <c r="G461" s="12"/>
      <c r="H461" s="12">
        <f>SUM(F461:G461)</f>
        <v>3585</v>
      </c>
      <c r="I461" s="12"/>
      <c r="J461" s="12">
        <f>SUM(H461:I461)</f>
        <v>3585</v>
      </c>
      <c r="K461" s="12"/>
      <c r="L461" s="12">
        <f>SUM(J461:K461)</f>
        <v>3585</v>
      </c>
      <c r="M461" s="12"/>
      <c r="N461" s="12">
        <f>SUM(L461:M461)</f>
        <v>3585</v>
      </c>
      <c r="O461" s="12"/>
      <c r="P461" s="12">
        <f>SUM(N461:O461)</f>
        <v>3585</v>
      </c>
      <c r="Q461" s="12"/>
      <c r="R461" s="12">
        <f>SUM(P461:Q461)</f>
        <v>3585</v>
      </c>
      <c r="S461" s="12">
        <v>118</v>
      </c>
      <c r="T461" s="12">
        <f>SUM(R461:S461)</f>
        <v>3703</v>
      </c>
    </row>
    <row r="462" spans="1:20" s="18" customFormat="1" ht="29.25" customHeight="1" hidden="1" outlineLevel="1">
      <c r="A462" s="37"/>
      <c r="B462" s="1" t="s">
        <v>135</v>
      </c>
      <c r="C462" s="2" t="s">
        <v>136</v>
      </c>
      <c r="D462" s="12">
        <v>656</v>
      </c>
      <c r="E462" s="12"/>
      <c r="F462" s="12">
        <f>SUM(D462:E462)</f>
        <v>656</v>
      </c>
      <c r="G462" s="12"/>
      <c r="H462" s="12">
        <f>SUM(F462:G462)</f>
        <v>656</v>
      </c>
      <c r="I462" s="12"/>
      <c r="J462" s="12">
        <f>SUM(H462:I462)</f>
        <v>656</v>
      </c>
      <c r="K462" s="12"/>
      <c r="L462" s="12">
        <f>SUM(J462:K462)</f>
        <v>656</v>
      </c>
      <c r="M462" s="12"/>
      <c r="N462" s="12">
        <f>SUM(L462:M462)</f>
        <v>656</v>
      </c>
      <c r="O462" s="12"/>
      <c r="P462" s="12">
        <f>SUM(N462:O462)</f>
        <v>656</v>
      </c>
      <c r="Q462" s="12"/>
      <c r="R462" s="12">
        <f>SUM(P462:Q462)</f>
        <v>656</v>
      </c>
      <c r="S462" s="12"/>
      <c r="T462" s="12">
        <f>SUM(R462:S462)</f>
        <v>656</v>
      </c>
    </row>
    <row r="463" spans="1:20" s="18" customFormat="1" ht="29.25" customHeight="1" hidden="1" outlineLevel="1">
      <c r="A463" s="37" t="s">
        <v>410</v>
      </c>
      <c r="B463" s="1"/>
      <c r="C463" s="2" t="s">
        <v>317</v>
      </c>
      <c r="D463" s="12">
        <f aca="true" t="shared" si="320" ref="D463:T463">D464</f>
        <v>2844</v>
      </c>
      <c r="E463" s="12">
        <f t="shared" si="320"/>
        <v>0</v>
      </c>
      <c r="F463" s="12">
        <f t="shared" si="320"/>
        <v>2844</v>
      </c>
      <c r="G463" s="12">
        <f t="shared" si="320"/>
        <v>0</v>
      </c>
      <c r="H463" s="12">
        <f t="shared" si="320"/>
        <v>2844</v>
      </c>
      <c r="I463" s="12">
        <f t="shared" si="320"/>
        <v>9.6</v>
      </c>
      <c r="J463" s="12">
        <f t="shared" si="320"/>
        <v>2853.6</v>
      </c>
      <c r="K463" s="12">
        <f t="shared" si="320"/>
        <v>0</v>
      </c>
      <c r="L463" s="12">
        <f t="shared" si="320"/>
        <v>2853.6</v>
      </c>
      <c r="M463" s="12">
        <f t="shared" si="320"/>
        <v>0</v>
      </c>
      <c r="N463" s="12">
        <f t="shared" si="320"/>
        <v>2853.6</v>
      </c>
      <c r="O463" s="12">
        <f t="shared" si="320"/>
        <v>0</v>
      </c>
      <c r="P463" s="12">
        <f t="shared" si="320"/>
        <v>2853.6</v>
      </c>
      <c r="Q463" s="12">
        <f t="shared" si="320"/>
        <v>0</v>
      </c>
      <c r="R463" s="12">
        <f t="shared" si="320"/>
        <v>2853.6</v>
      </c>
      <c r="S463" s="12">
        <f t="shared" si="320"/>
        <v>0</v>
      </c>
      <c r="T463" s="12">
        <f t="shared" si="320"/>
        <v>2853.6</v>
      </c>
    </row>
    <row r="464" spans="1:20" s="18" customFormat="1" ht="29.25" customHeight="1" hidden="1" outlineLevel="1">
      <c r="A464" s="37"/>
      <c r="B464" s="1" t="s">
        <v>135</v>
      </c>
      <c r="C464" s="2" t="s">
        <v>136</v>
      </c>
      <c r="D464" s="12">
        <f>3050-206</f>
        <v>2844</v>
      </c>
      <c r="E464" s="12"/>
      <c r="F464" s="12">
        <f>SUM(D464:E464)</f>
        <v>2844</v>
      </c>
      <c r="G464" s="12"/>
      <c r="H464" s="12">
        <f>SUM(F464:G464)</f>
        <v>2844</v>
      </c>
      <c r="I464" s="12">
        <v>9.6</v>
      </c>
      <c r="J464" s="12">
        <f>SUM(H464:I464)</f>
        <v>2853.6</v>
      </c>
      <c r="K464" s="12"/>
      <c r="L464" s="12">
        <f>SUM(J464:K464)</f>
        <v>2853.6</v>
      </c>
      <c r="M464" s="12"/>
      <c r="N464" s="12">
        <f>SUM(L464:M464)</f>
        <v>2853.6</v>
      </c>
      <c r="O464" s="12"/>
      <c r="P464" s="12">
        <f>SUM(N464:O464)</f>
        <v>2853.6</v>
      </c>
      <c r="Q464" s="12"/>
      <c r="R464" s="12">
        <f>SUM(P464:Q464)</f>
        <v>2853.6</v>
      </c>
      <c r="S464" s="12"/>
      <c r="T464" s="12">
        <f>SUM(R464:S464)</f>
        <v>2853.6</v>
      </c>
    </row>
    <row r="465" spans="1:20" s="18" customFormat="1" ht="28.5" customHeight="1" hidden="1" outlineLevel="1">
      <c r="A465" s="37" t="s">
        <v>446</v>
      </c>
      <c r="B465" s="8"/>
      <c r="C465" s="2" t="s">
        <v>375</v>
      </c>
      <c r="D465" s="12">
        <f aca="true" t="shared" si="321" ref="D465:K465">D470</f>
        <v>11626.63046</v>
      </c>
      <c r="E465" s="12">
        <f t="shared" si="321"/>
        <v>0</v>
      </c>
      <c r="F465" s="12">
        <f t="shared" si="321"/>
        <v>11626.63046</v>
      </c>
      <c r="G465" s="12">
        <f t="shared" si="321"/>
        <v>0</v>
      </c>
      <c r="H465" s="12">
        <f t="shared" si="321"/>
        <v>11626.63046</v>
      </c>
      <c r="I465" s="12">
        <f t="shared" si="321"/>
        <v>2006.5289800000003</v>
      </c>
      <c r="J465" s="12">
        <f t="shared" si="321"/>
        <v>13633.15944</v>
      </c>
      <c r="K465" s="12">
        <f t="shared" si="321"/>
        <v>0</v>
      </c>
      <c r="L465" s="12">
        <f aca="true" t="shared" si="322" ref="L465:R465">L470+L466</f>
        <v>13633.15944</v>
      </c>
      <c r="M465" s="12">
        <f t="shared" si="322"/>
        <v>899.4783</v>
      </c>
      <c r="N465" s="12">
        <f t="shared" si="322"/>
        <v>14532.637740000002</v>
      </c>
      <c r="O465" s="12">
        <f t="shared" si="322"/>
        <v>0</v>
      </c>
      <c r="P465" s="12">
        <f t="shared" si="322"/>
        <v>14532.637740000002</v>
      </c>
      <c r="Q465" s="12">
        <f t="shared" si="322"/>
        <v>-18.80861</v>
      </c>
      <c r="R465" s="12">
        <f t="shared" si="322"/>
        <v>14513.829130000002</v>
      </c>
      <c r="S465" s="12">
        <f>S470+S466</f>
        <v>0</v>
      </c>
      <c r="T465" s="12">
        <f>T470+T466</f>
        <v>14513.829130000002</v>
      </c>
    </row>
    <row r="466" spans="1:20" s="18" customFormat="1" ht="28.5" customHeight="1" hidden="1" outlineLevel="1">
      <c r="A466" s="37"/>
      <c r="B466" s="1" t="s">
        <v>137</v>
      </c>
      <c r="C466" s="2" t="s">
        <v>64</v>
      </c>
      <c r="D466" s="12"/>
      <c r="E466" s="12"/>
      <c r="F466" s="12"/>
      <c r="G466" s="12"/>
      <c r="H466" s="12"/>
      <c r="I466" s="12"/>
      <c r="J466" s="12"/>
      <c r="K466" s="12"/>
      <c r="L466" s="12">
        <f aca="true" t="shared" si="323" ref="L466:R466">SUM(L468:L469)</f>
        <v>0</v>
      </c>
      <c r="M466" s="12">
        <f t="shared" si="323"/>
        <v>0</v>
      </c>
      <c r="N466" s="12">
        <f t="shared" si="323"/>
        <v>0</v>
      </c>
      <c r="O466" s="12">
        <f t="shared" si="323"/>
        <v>0</v>
      </c>
      <c r="P466" s="12">
        <f t="shared" si="323"/>
        <v>0</v>
      </c>
      <c r="Q466" s="12">
        <f t="shared" si="323"/>
        <v>0</v>
      </c>
      <c r="R466" s="12">
        <f t="shared" si="323"/>
        <v>0</v>
      </c>
      <c r="S466" s="12">
        <f>SUM(S468:S469)</f>
        <v>0</v>
      </c>
      <c r="T466" s="12">
        <f>SUM(T468:T469)</f>
        <v>0</v>
      </c>
    </row>
    <row r="467" spans="1:20" s="18" customFormat="1" ht="17.25" customHeight="1" hidden="1" outlineLevel="1">
      <c r="A467" s="37"/>
      <c r="B467" s="1"/>
      <c r="C467" s="2" t="s">
        <v>158</v>
      </c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</row>
    <row r="468" spans="1:20" s="18" customFormat="1" ht="17.25" customHeight="1" hidden="1" outlineLevel="1">
      <c r="A468" s="37"/>
      <c r="B468" s="8"/>
      <c r="C468" s="2" t="s">
        <v>56</v>
      </c>
      <c r="D468" s="12"/>
      <c r="E468" s="12"/>
      <c r="F468" s="12"/>
      <c r="G468" s="12"/>
      <c r="H468" s="12"/>
      <c r="I468" s="12"/>
      <c r="J468" s="12"/>
      <c r="K468" s="12"/>
      <c r="L468" s="12">
        <v>0</v>
      </c>
      <c r="M468" s="12"/>
      <c r="N468" s="12">
        <f>SUM(L468:M468)</f>
        <v>0</v>
      </c>
      <c r="O468" s="12"/>
      <c r="P468" s="12">
        <f>SUM(N468:O468)</f>
        <v>0</v>
      </c>
      <c r="Q468" s="12"/>
      <c r="R468" s="12">
        <f>SUM(P468:Q468)</f>
        <v>0</v>
      </c>
      <c r="S468" s="12"/>
      <c r="T468" s="12">
        <f>SUM(R468:S468)</f>
        <v>0</v>
      </c>
    </row>
    <row r="469" spans="1:20" s="18" customFormat="1" ht="17.25" customHeight="1" hidden="1" outlineLevel="1">
      <c r="A469" s="37"/>
      <c r="B469" s="8"/>
      <c r="C469" s="2" t="s">
        <v>57</v>
      </c>
      <c r="D469" s="12"/>
      <c r="E469" s="12"/>
      <c r="F469" s="12"/>
      <c r="G469" s="12"/>
      <c r="H469" s="12"/>
      <c r="I469" s="12"/>
      <c r="J469" s="12"/>
      <c r="K469" s="12"/>
      <c r="L469" s="12">
        <v>0</v>
      </c>
      <c r="M469" s="12"/>
      <c r="N469" s="12">
        <f>SUM(L469:M469)</f>
        <v>0</v>
      </c>
      <c r="O469" s="12"/>
      <c r="P469" s="12">
        <f>SUM(N469:O469)</f>
        <v>0</v>
      </c>
      <c r="Q469" s="12"/>
      <c r="R469" s="12">
        <f>SUM(P469:Q469)</f>
        <v>0</v>
      </c>
      <c r="S469" s="12"/>
      <c r="T469" s="12">
        <f>SUM(R469:S469)</f>
        <v>0</v>
      </c>
    </row>
    <row r="470" spans="1:20" s="18" customFormat="1" ht="27.75" customHeight="1" hidden="1" outlineLevel="1">
      <c r="A470" s="37"/>
      <c r="B470" s="1" t="s">
        <v>135</v>
      </c>
      <c r="C470" s="2" t="s">
        <v>136</v>
      </c>
      <c r="D470" s="12">
        <f aca="true" t="shared" si="324" ref="D470:J470">SUM(D472:D473)</f>
        <v>11626.63046</v>
      </c>
      <c r="E470" s="12">
        <f t="shared" si="324"/>
        <v>0</v>
      </c>
      <c r="F470" s="12">
        <f t="shared" si="324"/>
        <v>11626.63046</v>
      </c>
      <c r="G470" s="12">
        <f t="shared" si="324"/>
        <v>0</v>
      </c>
      <c r="H470" s="12">
        <f t="shared" si="324"/>
        <v>11626.63046</v>
      </c>
      <c r="I470" s="12">
        <f t="shared" si="324"/>
        <v>2006.5289800000003</v>
      </c>
      <c r="J470" s="12">
        <f t="shared" si="324"/>
        <v>13633.15944</v>
      </c>
      <c r="K470" s="12">
        <f aca="true" t="shared" si="325" ref="K470:P470">SUM(K472:K473)</f>
        <v>0</v>
      </c>
      <c r="L470" s="12">
        <f t="shared" si="325"/>
        <v>13633.15944</v>
      </c>
      <c r="M470" s="12">
        <f t="shared" si="325"/>
        <v>899.4783</v>
      </c>
      <c r="N470" s="12">
        <f t="shared" si="325"/>
        <v>14532.637740000002</v>
      </c>
      <c r="O470" s="12">
        <f t="shared" si="325"/>
        <v>0</v>
      </c>
      <c r="P470" s="12">
        <f t="shared" si="325"/>
        <v>14532.637740000002</v>
      </c>
      <c r="Q470" s="12">
        <f>SUM(Q472:Q473)</f>
        <v>-18.80861</v>
      </c>
      <c r="R470" s="12">
        <f>SUM(R472:R473)</f>
        <v>14513.829130000002</v>
      </c>
      <c r="S470" s="12">
        <f>SUM(S472:S473)</f>
        <v>0</v>
      </c>
      <c r="T470" s="12">
        <f>SUM(T472:T473)</f>
        <v>14513.829130000002</v>
      </c>
    </row>
    <row r="471" spans="1:20" s="18" customFormat="1" ht="15.75" customHeight="1" hidden="1" outlineLevel="1">
      <c r="A471" s="37"/>
      <c r="B471" s="1"/>
      <c r="C471" s="2" t="s">
        <v>158</v>
      </c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</row>
    <row r="472" spans="1:20" s="18" customFormat="1" ht="15.75" customHeight="1" hidden="1" outlineLevel="1">
      <c r="A472" s="37"/>
      <c r="B472" s="8"/>
      <c r="C472" s="2" t="s">
        <v>56</v>
      </c>
      <c r="D472" s="12">
        <f>5824-1553.0269+0.00017</f>
        <v>4270.97327</v>
      </c>
      <c r="E472" s="12"/>
      <c r="F472" s="12">
        <f>SUM(D472:E472)</f>
        <v>4270.97327</v>
      </c>
      <c r="G472" s="12"/>
      <c r="H472" s="12">
        <f>SUM(F472:G472)</f>
        <v>4270.97327</v>
      </c>
      <c r="I472" s="12">
        <f>-0.02801+1553.02673-17.03803-70.76559-2103.00893</f>
        <v>-637.8138299999998</v>
      </c>
      <c r="J472" s="12">
        <f>SUM(H472:I472)</f>
        <v>3633.1594400000004</v>
      </c>
      <c r="K472" s="12"/>
      <c r="L472" s="12">
        <f>SUM(J472:K472)</f>
        <v>3633.1594400000004</v>
      </c>
      <c r="M472" s="12"/>
      <c r="N472" s="12">
        <f>SUM(L472:M472)</f>
        <v>3633.1594400000004</v>
      </c>
      <c r="O472" s="12"/>
      <c r="P472" s="12">
        <f>SUM(N472:O472)</f>
        <v>3633.1594400000004</v>
      </c>
      <c r="Q472" s="12">
        <v>-18.80861</v>
      </c>
      <c r="R472" s="12">
        <f>SUM(P472:Q472)</f>
        <v>3614.3508300000003</v>
      </c>
      <c r="S472" s="12"/>
      <c r="T472" s="12">
        <f>SUM(R472:S472)</f>
        <v>3614.3508300000003</v>
      </c>
    </row>
    <row r="473" spans="1:20" s="18" customFormat="1" ht="15.75" customHeight="1" hidden="1" outlineLevel="1">
      <c r="A473" s="37"/>
      <c r="B473" s="8"/>
      <c r="C473" s="2" t="s">
        <v>57</v>
      </c>
      <c r="D473" s="12">
        <f>10000-2644.3431+0.00029</f>
        <v>7355.65719</v>
      </c>
      <c r="E473" s="12"/>
      <c r="F473" s="12">
        <f>SUM(D473:E473)</f>
        <v>7355.65719</v>
      </c>
      <c r="G473" s="12"/>
      <c r="H473" s="12">
        <f>SUM(F473:G473)</f>
        <v>7355.65719</v>
      </c>
      <c r="I473" s="12">
        <v>2644.34281</v>
      </c>
      <c r="J473" s="12">
        <f>SUM(H473:I473)</f>
        <v>10000</v>
      </c>
      <c r="K473" s="12"/>
      <c r="L473" s="12">
        <f>SUM(J473:K473)</f>
        <v>10000</v>
      </c>
      <c r="M473" s="12">
        <f>899.4783</f>
        <v>899.4783</v>
      </c>
      <c r="N473" s="12">
        <f>SUM(L473:M473)</f>
        <v>10899.4783</v>
      </c>
      <c r="O473" s="12"/>
      <c r="P473" s="12">
        <f>SUM(N473:O473)</f>
        <v>10899.4783</v>
      </c>
      <c r="Q473" s="12"/>
      <c r="R473" s="12">
        <f>SUM(P473:Q473)</f>
        <v>10899.4783</v>
      </c>
      <c r="S473" s="12"/>
      <c r="T473" s="12">
        <f>SUM(R473:S473)</f>
        <v>10899.4783</v>
      </c>
    </row>
    <row r="474" spans="1:20" s="18" customFormat="1" ht="28.5" customHeight="1" hidden="1" outlineLevel="1">
      <c r="A474" s="37" t="s">
        <v>506</v>
      </c>
      <c r="B474" s="8"/>
      <c r="C474" s="2" t="s">
        <v>468</v>
      </c>
      <c r="D474" s="12">
        <f aca="true" t="shared" si="326" ref="D474:T474">D475</f>
        <v>1323.72413</v>
      </c>
      <c r="E474" s="12">
        <f t="shared" si="326"/>
        <v>165.7</v>
      </c>
      <c r="F474" s="12">
        <f t="shared" si="326"/>
        <v>1489.4241299999999</v>
      </c>
      <c r="G474" s="12">
        <f t="shared" si="326"/>
        <v>0</v>
      </c>
      <c r="H474" s="12">
        <f t="shared" si="326"/>
        <v>1489.4241299999999</v>
      </c>
      <c r="I474" s="12">
        <f t="shared" si="326"/>
        <v>71.00226</v>
      </c>
      <c r="J474" s="12">
        <f t="shared" si="326"/>
        <v>1560.42639</v>
      </c>
      <c r="K474" s="12">
        <f t="shared" si="326"/>
        <v>0</v>
      </c>
      <c r="L474" s="12">
        <f t="shared" si="326"/>
        <v>1560.42639</v>
      </c>
      <c r="M474" s="12">
        <f t="shared" si="326"/>
        <v>0</v>
      </c>
      <c r="N474" s="12">
        <f t="shared" si="326"/>
        <v>1560.42639</v>
      </c>
      <c r="O474" s="12">
        <f t="shared" si="326"/>
        <v>0</v>
      </c>
      <c r="P474" s="12">
        <f t="shared" si="326"/>
        <v>1560.42639</v>
      </c>
      <c r="Q474" s="12">
        <f t="shared" si="326"/>
        <v>0</v>
      </c>
      <c r="R474" s="12">
        <f t="shared" si="326"/>
        <v>1560.42639</v>
      </c>
      <c r="S474" s="12">
        <f t="shared" si="326"/>
        <v>0</v>
      </c>
      <c r="T474" s="12">
        <f t="shared" si="326"/>
        <v>1560.42639</v>
      </c>
    </row>
    <row r="475" spans="1:20" s="18" customFormat="1" ht="28.5" customHeight="1" hidden="1" outlineLevel="1">
      <c r="A475" s="37"/>
      <c r="B475" s="1" t="s">
        <v>135</v>
      </c>
      <c r="C475" s="2" t="s">
        <v>136</v>
      </c>
      <c r="D475" s="12">
        <f aca="true" t="shared" si="327" ref="D475:J475">SUM(D477:D480)</f>
        <v>1323.72413</v>
      </c>
      <c r="E475" s="12">
        <f t="shared" si="327"/>
        <v>165.7</v>
      </c>
      <c r="F475" s="12">
        <f t="shared" si="327"/>
        <v>1489.4241299999999</v>
      </c>
      <c r="G475" s="12">
        <f t="shared" si="327"/>
        <v>0</v>
      </c>
      <c r="H475" s="12">
        <f t="shared" si="327"/>
        <v>1489.4241299999999</v>
      </c>
      <c r="I475" s="12">
        <f t="shared" si="327"/>
        <v>71.00226</v>
      </c>
      <c r="J475" s="12">
        <f t="shared" si="327"/>
        <v>1560.42639</v>
      </c>
      <c r="K475" s="12">
        <f aca="true" t="shared" si="328" ref="K475:P475">SUM(K477:K480)</f>
        <v>0</v>
      </c>
      <c r="L475" s="12">
        <f t="shared" si="328"/>
        <v>1560.42639</v>
      </c>
      <c r="M475" s="12">
        <f t="shared" si="328"/>
        <v>0</v>
      </c>
      <c r="N475" s="12">
        <f t="shared" si="328"/>
        <v>1560.42639</v>
      </c>
      <c r="O475" s="12">
        <f t="shared" si="328"/>
        <v>0</v>
      </c>
      <c r="P475" s="12">
        <f t="shared" si="328"/>
        <v>1560.42639</v>
      </c>
      <c r="Q475" s="12">
        <f>SUM(Q477:Q480)</f>
        <v>0</v>
      </c>
      <c r="R475" s="12">
        <f>SUM(R477:R480)</f>
        <v>1560.42639</v>
      </c>
      <c r="S475" s="12">
        <f>SUM(S477:S480)</f>
        <v>0</v>
      </c>
      <c r="T475" s="12">
        <f>SUM(T477:T480)</f>
        <v>1560.42639</v>
      </c>
    </row>
    <row r="476" spans="1:20" s="18" customFormat="1" ht="15.75" customHeight="1" hidden="1" outlineLevel="1">
      <c r="A476" s="37"/>
      <c r="B476" s="1"/>
      <c r="C476" s="2" t="s">
        <v>158</v>
      </c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</row>
    <row r="477" spans="1:20" s="18" customFormat="1" ht="15.75" customHeight="1" hidden="1" outlineLevel="1">
      <c r="A477" s="37"/>
      <c r="B477" s="8"/>
      <c r="C477" s="2" t="s">
        <v>56</v>
      </c>
      <c r="D477" s="12">
        <v>395.79351</v>
      </c>
      <c r="E477" s="12"/>
      <c r="F477" s="12">
        <f>SUM(D477:E477)</f>
        <v>395.79351</v>
      </c>
      <c r="G477" s="12"/>
      <c r="H477" s="12">
        <f>SUM(F477:G477)</f>
        <v>395.79351</v>
      </c>
      <c r="I477" s="12">
        <v>70.76559</v>
      </c>
      <c r="J477" s="12">
        <f>SUM(H477:I477)</f>
        <v>466.55910000000006</v>
      </c>
      <c r="K477" s="12"/>
      <c r="L477" s="12">
        <f>SUM(J477:K477)</f>
        <v>466.55910000000006</v>
      </c>
      <c r="M477" s="12"/>
      <c r="N477" s="12">
        <f>SUM(L477:M477)</f>
        <v>466.55910000000006</v>
      </c>
      <c r="O477" s="12"/>
      <c r="P477" s="12">
        <f>SUM(N477:O477)</f>
        <v>466.55910000000006</v>
      </c>
      <c r="Q477" s="12"/>
      <c r="R477" s="12">
        <f>SUM(P477:Q477)</f>
        <v>466.55910000000006</v>
      </c>
      <c r="S477" s="12"/>
      <c r="T477" s="12">
        <f>SUM(R477:S477)</f>
        <v>466.55910000000006</v>
      </c>
    </row>
    <row r="478" spans="1:20" s="18" customFormat="1" ht="15.75" customHeight="1" hidden="1" outlineLevel="1">
      <c r="A478" s="37"/>
      <c r="B478" s="8"/>
      <c r="C478" s="2" t="s">
        <v>513</v>
      </c>
      <c r="D478" s="12">
        <v>1.32372</v>
      </c>
      <c r="E478" s="12"/>
      <c r="F478" s="12">
        <f>SUM(D478:E478)</f>
        <v>1.32372</v>
      </c>
      <c r="G478" s="12"/>
      <c r="H478" s="12">
        <f>SUM(F478:G478)</f>
        <v>1.32372</v>
      </c>
      <c r="I478" s="12">
        <v>0.23667</v>
      </c>
      <c r="J478" s="12">
        <f>SUM(H478:I478)</f>
        <v>1.56039</v>
      </c>
      <c r="K478" s="12"/>
      <c r="L478" s="12">
        <f>SUM(J478:K478)</f>
        <v>1.56039</v>
      </c>
      <c r="M478" s="12"/>
      <c r="N478" s="12">
        <f>SUM(L478:M478)</f>
        <v>1.56039</v>
      </c>
      <c r="O478" s="12"/>
      <c r="P478" s="12">
        <f>SUM(N478:O478)</f>
        <v>1.56039</v>
      </c>
      <c r="Q478" s="12"/>
      <c r="R478" s="12">
        <f>SUM(P478:Q478)</f>
        <v>1.56039</v>
      </c>
      <c r="S478" s="12"/>
      <c r="T478" s="12">
        <f>SUM(R478:S478)</f>
        <v>1.56039</v>
      </c>
    </row>
    <row r="479" spans="1:20" s="102" customFormat="1" ht="15.75" customHeight="1" hidden="1" outlineLevel="1">
      <c r="A479" s="49"/>
      <c r="B479" s="35"/>
      <c r="C479" s="2" t="s">
        <v>57</v>
      </c>
      <c r="D479" s="12">
        <v>46.33035</v>
      </c>
      <c r="E479" s="126">
        <v>8.285</v>
      </c>
      <c r="F479" s="12">
        <f>SUM(D479:E479)</f>
        <v>54.61535000000001</v>
      </c>
      <c r="G479" s="126"/>
      <c r="H479" s="12">
        <f>SUM(F479:G479)</f>
        <v>54.61535000000001</v>
      </c>
      <c r="I479" s="126"/>
      <c r="J479" s="12">
        <f>SUM(H479:I479)</f>
        <v>54.61535000000001</v>
      </c>
      <c r="K479" s="126"/>
      <c r="L479" s="12">
        <f>SUM(J479:K479)</f>
        <v>54.61535000000001</v>
      </c>
      <c r="M479" s="126"/>
      <c r="N479" s="12">
        <f>SUM(L479:M479)</f>
        <v>54.61535000000001</v>
      </c>
      <c r="O479" s="126"/>
      <c r="P479" s="12">
        <f>SUM(N479:O479)</f>
        <v>54.61535000000001</v>
      </c>
      <c r="Q479" s="126"/>
      <c r="R479" s="12">
        <f>SUM(P479:Q479)</f>
        <v>54.61535000000001</v>
      </c>
      <c r="S479" s="126"/>
      <c r="T479" s="12">
        <f>SUM(R479:S479)</f>
        <v>54.61535000000001</v>
      </c>
    </row>
    <row r="480" spans="1:20" s="18" customFormat="1" ht="15.75" customHeight="1" hidden="1" outlineLevel="1">
      <c r="A480" s="37"/>
      <c r="B480" s="8"/>
      <c r="C480" s="2" t="s">
        <v>469</v>
      </c>
      <c r="D480" s="12">
        <v>880.27655</v>
      </c>
      <c r="E480" s="126">
        <v>157.415</v>
      </c>
      <c r="F480" s="12">
        <f>SUM(D480:E480)</f>
        <v>1037.69155</v>
      </c>
      <c r="G480" s="126"/>
      <c r="H480" s="12">
        <f>SUM(F480:G480)</f>
        <v>1037.69155</v>
      </c>
      <c r="I480" s="126"/>
      <c r="J480" s="12">
        <f>SUM(H480:I480)</f>
        <v>1037.69155</v>
      </c>
      <c r="K480" s="126"/>
      <c r="L480" s="12">
        <f>SUM(J480:K480)</f>
        <v>1037.69155</v>
      </c>
      <c r="M480" s="126"/>
      <c r="N480" s="12">
        <f>SUM(L480:M480)</f>
        <v>1037.69155</v>
      </c>
      <c r="O480" s="126"/>
      <c r="P480" s="12">
        <f>SUM(N480:O480)</f>
        <v>1037.69155</v>
      </c>
      <c r="Q480" s="126"/>
      <c r="R480" s="12">
        <f>SUM(P480:Q480)</f>
        <v>1037.69155</v>
      </c>
      <c r="S480" s="126"/>
      <c r="T480" s="12">
        <f>SUM(R480:S480)</f>
        <v>1037.69155</v>
      </c>
    </row>
    <row r="481" spans="1:20" s="28" customFormat="1" ht="28.5" customHeight="1" collapsed="1">
      <c r="A481" s="49" t="s">
        <v>39</v>
      </c>
      <c r="B481" s="35"/>
      <c r="C481" s="47" t="s">
        <v>348</v>
      </c>
      <c r="D481" s="11">
        <f aca="true" t="shared" si="329" ref="D481:J481">D482+D500</f>
        <v>50881.59999999999</v>
      </c>
      <c r="E481" s="11">
        <f t="shared" si="329"/>
        <v>-190.79999999999998</v>
      </c>
      <c r="F481" s="11">
        <f t="shared" si="329"/>
        <v>50690.8</v>
      </c>
      <c r="G481" s="11">
        <f t="shared" si="329"/>
        <v>0</v>
      </c>
      <c r="H481" s="11">
        <f t="shared" si="329"/>
        <v>50690.8</v>
      </c>
      <c r="I481" s="11">
        <f t="shared" si="329"/>
        <v>1597.5214099999998</v>
      </c>
      <c r="J481" s="11">
        <f t="shared" si="329"/>
        <v>52288.321410000004</v>
      </c>
      <c r="K481" s="11">
        <f aca="true" t="shared" si="330" ref="K481:P481">K482+K500</f>
        <v>900.9432</v>
      </c>
      <c r="L481" s="11">
        <f t="shared" si="330"/>
        <v>53189.26461</v>
      </c>
      <c r="M481" s="11">
        <f t="shared" si="330"/>
        <v>-210.19842</v>
      </c>
      <c r="N481" s="11">
        <f t="shared" si="330"/>
        <v>52979.06619</v>
      </c>
      <c r="O481" s="11">
        <f t="shared" si="330"/>
        <v>23.19443</v>
      </c>
      <c r="P481" s="11">
        <f t="shared" si="330"/>
        <v>53002.26062</v>
      </c>
      <c r="Q481" s="11">
        <f>Q482+Q500</f>
        <v>-216.253</v>
      </c>
      <c r="R481" s="11">
        <f>R482+R500</f>
        <v>52786.007620000004</v>
      </c>
      <c r="S481" s="11">
        <f>S482+S500</f>
        <v>-141.6</v>
      </c>
      <c r="T481" s="11">
        <f>T482+T500</f>
        <v>52644.40762</v>
      </c>
    </row>
    <row r="482" spans="1:20" s="29" customFormat="1" ht="28.5" customHeight="1">
      <c r="A482" s="37" t="s">
        <v>40</v>
      </c>
      <c r="B482" s="1"/>
      <c r="C482" s="2" t="s">
        <v>349</v>
      </c>
      <c r="D482" s="12">
        <f aca="true" t="shared" si="331" ref="D482:J482">D483+D485+D489+D491+D493+D495+D498</f>
        <v>39585.299999999996</v>
      </c>
      <c r="E482" s="12">
        <f t="shared" si="331"/>
        <v>-190.79999999999998</v>
      </c>
      <c r="F482" s="12">
        <f t="shared" si="331"/>
        <v>39394.5</v>
      </c>
      <c r="G482" s="12">
        <f t="shared" si="331"/>
        <v>0</v>
      </c>
      <c r="H482" s="12">
        <f t="shared" si="331"/>
        <v>39394.5</v>
      </c>
      <c r="I482" s="12">
        <f t="shared" si="331"/>
        <v>0</v>
      </c>
      <c r="J482" s="12">
        <f t="shared" si="331"/>
        <v>39394.5</v>
      </c>
      <c r="K482" s="12">
        <f aca="true" t="shared" si="332" ref="K482:P482">K483+K485+K489+K491+K493+K495+K498</f>
        <v>-99</v>
      </c>
      <c r="L482" s="12">
        <f t="shared" si="332"/>
        <v>39295.5</v>
      </c>
      <c r="M482" s="12">
        <f t="shared" si="332"/>
        <v>-70</v>
      </c>
      <c r="N482" s="12">
        <f t="shared" si="332"/>
        <v>39225.5</v>
      </c>
      <c r="O482" s="12">
        <f t="shared" si="332"/>
        <v>0</v>
      </c>
      <c r="P482" s="12">
        <f t="shared" si="332"/>
        <v>39225.5</v>
      </c>
      <c r="Q482" s="12">
        <f>Q483+Q485+Q489+Q491+Q493+Q495+Q498</f>
        <v>-60</v>
      </c>
      <c r="R482" s="12">
        <f>R483+R485+R489+R491+R493+R495+R498</f>
        <v>39165.5</v>
      </c>
      <c r="S482" s="12">
        <f>S483+S485+S489+S491+S493+S495+S498</f>
        <v>-141.6</v>
      </c>
      <c r="T482" s="12">
        <f>T483+T485+T489+T491+T493+T495+T498</f>
        <v>39023.9</v>
      </c>
    </row>
    <row r="483" spans="1:20" s="85" customFormat="1" ht="16.5" customHeight="1" hidden="1" outlineLevel="1">
      <c r="A483" s="9" t="s">
        <v>350</v>
      </c>
      <c r="B483" s="37"/>
      <c r="C483" s="10" t="s">
        <v>7</v>
      </c>
      <c r="D483" s="12">
        <f aca="true" t="shared" si="333" ref="D483:T483">D484</f>
        <v>2173</v>
      </c>
      <c r="E483" s="12">
        <f t="shared" si="333"/>
        <v>0</v>
      </c>
      <c r="F483" s="12">
        <f t="shared" si="333"/>
        <v>2173</v>
      </c>
      <c r="G483" s="12">
        <f t="shared" si="333"/>
        <v>0</v>
      </c>
      <c r="H483" s="12">
        <f t="shared" si="333"/>
        <v>2173</v>
      </c>
      <c r="I483" s="12">
        <f t="shared" si="333"/>
        <v>0</v>
      </c>
      <c r="J483" s="12">
        <f t="shared" si="333"/>
        <v>2173</v>
      </c>
      <c r="K483" s="12">
        <f t="shared" si="333"/>
        <v>0</v>
      </c>
      <c r="L483" s="12">
        <f t="shared" si="333"/>
        <v>2173</v>
      </c>
      <c r="M483" s="12">
        <f t="shared" si="333"/>
        <v>0</v>
      </c>
      <c r="N483" s="12">
        <f t="shared" si="333"/>
        <v>2173</v>
      </c>
      <c r="O483" s="12">
        <f t="shared" si="333"/>
        <v>0</v>
      </c>
      <c r="P483" s="12">
        <f t="shared" si="333"/>
        <v>2173</v>
      </c>
      <c r="Q483" s="12">
        <f t="shared" si="333"/>
        <v>0</v>
      </c>
      <c r="R483" s="12">
        <f t="shared" si="333"/>
        <v>2173</v>
      </c>
      <c r="S483" s="12">
        <f t="shared" si="333"/>
        <v>0</v>
      </c>
      <c r="T483" s="12">
        <f t="shared" si="333"/>
        <v>2173</v>
      </c>
    </row>
    <row r="484" spans="1:20" s="85" customFormat="1" ht="54" customHeight="1" hidden="1" outlineLevel="1">
      <c r="A484" s="9"/>
      <c r="B484" s="1" t="s">
        <v>61</v>
      </c>
      <c r="C484" s="2" t="s">
        <v>182</v>
      </c>
      <c r="D484" s="12">
        <v>2173</v>
      </c>
      <c r="E484" s="12"/>
      <c r="F484" s="12">
        <f>SUM(D484:E484)</f>
        <v>2173</v>
      </c>
      <c r="G484" s="12"/>
      <c r="H484" s="12">
        <f>SUM(F484:G484)</f>
        <v>2173</v>
      </c>
      <c r="I484" s="12"/>
      <c r="J484" s="12">
        <f>SUM(H484:I484)</f>
        <v>2173</v>
      </c>
      <c r="K484" s="12"/>
      <c r="L484" s="12">
        <f>SUM(J484:K484)</f>
        <v>2173</v>
      </c>
      <c r="M484" s="12"/>
      <c r="N484" s="12">
        <f>SUM(L484:M484)</f>
        <v>2173</v>
      </c>
      <c r="O484" s="12"/>
      <c r="P484" s="12">
        <f>SUM(N484:O484)</f>
        <v>2173</v>
      </c>
      <c r="Q484" s="12"/>
      <c r="R484" s="12">
        <f>SUM(P484:Q484)</f>
        <v>2173</v>
      </c>
      <c r="S484" s="12"/>
      <c r="T484" s="12">
        <f>SUM(R484:S484)</f>
        <v>2173</v>
      </c>
    </row>
    <row r="485" spans="1:20" s="23" customFormat="1" ht="16.5" customHeight="1" hidden="1" outlineLevel="1">
      <c r="A485" s="9" t="s">
        <v>351</v>
      </c>
      <c r="B485" s="37"/>
      <c r="C485" s="10" t="s">
        <v>8</v>
      </c>
      <c r="D485" s="12">
        <f aca="true" t="shared" si="334" ref="D485:J485">SUM(D486:D488)</f>
        <v>33574</v>
      </c>
      <c r="E485" s="12">
        <f t="shared" si="334"/>
        <v>0</v>
      </c>
      <c r="F485" s="12">
        <f t="shared" si="334"/>
        <v>33574</v>
      </c>
      <c r="G485" s="12">
        <f t="shared" si="334"/>
        <v>0</v>
      </c>
      <c r="H485" s="12">
        <f t="shared" si="334"/>
        <v>33574</v>
      </c>
      <c r="I485" s="12">
        <f t="shared" si="334"/>
        <v>0</v>
      </c>
      <c r="J485" s="12">
        <f t="shared" si="334"/>
        <v>33574</v>
      </c>
      <c r="K485" s="12">
        <f aca="true" t="shared" si="335" ref="K485:P485">SUM(K486:K488)</f>
        <v>-99</v>
      </c>
      <c r="L485" s="12">
        <f t="shared" si="335"/>
        <v>33475</v>
      </c>
      <c r="M485" s="12">
        <f t="shared" si="335"/>
        <v>-70</v>
      </c>
      <c r="N485" s="12">
        <f t="shared" si="335"/>
        <v>33405</v>
      </c>
      <c r="O485" s="12">
        <f t="shared" si="335"/>
        <v>0</v>
      </c>
      <c r="P485" s="12">
        <f t="shared" si="335"/>
        <v>33405</v>
      </c>
      <c r="Q485" s="12">
        <f>SUM(Q486:Q488)</f>
        <v>25</v>
      </c>
      <c r="R485" s="12">
        <f>SUM(R486:R488)</f>
        <v>33430</v>
      </c>
      <c r="S485" s="12">
        <f>SUM(S486:S488)</f>
        <v>0</v>
      </c>
      <c r="T485" s="12">
        <f>SUM(T486:T488)</f>
        <v>33430</v>
      </c>
    </row>
    <row r="486" spans="1:20" s="23" customFormat="1" ht="54" customHeight="1" hidden="1" outlineLevel="1">
      <c r="A486" s="9"/>
      <c r="B486" s="1" t="s">
        <v>61</v>
      </c>
      <c r="C486" s="2" t="s">
        <v>182</v>
      </c>
      <c r="D486" s="12">
        <f>'Приложение 3'!F48+'Приложение 3'!F427+'Приложение 3'!F587</f>
        <v>30024</v>
      </c>
      <c r="E486" s="12"/>
      <c r="F486" s="12">
        <f>SUM(D486:E486)</f>
        <v>30024</v>
      </c>
      <c r="G486" s="12"/>
      <c r="H486" s="12">
        <f>SUM(F486:G486)</f>
        <v>30024</v>
      </c>
      <c r="I486" s="12"/>
      <c r="J486" s="12">
        <f>SUM(H486:I486)</f>
        <v>30024</v>
      </c>
      <c r="K486" s="12"/>
      <c r="L486" s="12">
        <f>SUM(J486:K486)</f>
        <v>30024</v>
      </c>
      <c r="M486" s="12"/>
      <c r="N486" s="12">
        <f>SUM(L486:M486)</f>
        <v>30024</v>
      </c>
      <c r="O486" s="12"/>
      <c r="P486" s="12">
        <f>SUM(N486:O486)</f>
        <v>30024</v>
      </c>
      <c r="Q486" s="12"/>
      <c r="R486" s="12">
        <f>SUM(P486:Q486)</f>
        <v>30024</v>
      </c>
      <c r="S486" s="12"/>
      <c r="T486" s="12">
        <f>SUM(R486:S486)</f>
        <v>30024</v>
      </c>
    </row>
    <row r="487" spans="1:20" s="23" customFormat="1" ht="30" customHeight="1" hidden="1" outlineLevel="1">
      <c r="A487" s="9"/>
      <c r="B487" s="1" t="s">
        <v>137</v>
      </c>
      <c r="C487" s="2" t="s">
        <v>64</v>
      </c>
      <c r="D487" s="12">
        <f>'Приложение 3'!F49+'Приложение 3'!F428+'Приложение 3'!F588</f>
        <v>3538</v>
      </c>
      <c r="E487" s="12"/>
      <c r="F487" s="12">
        <f>SUM(D487:E487)</f>
        <v>3538</v>
      </c>
      <c r="G487" s="12"/>
      <c r="H487" s="12">
        <f>SUM(F487:G487)</f>
        <v>3538</v>
      </c>
      <c r="I487" s="12"/>
      <c r="J487" s="12">
        <f>SUM(H487:I487)</f>
        <v>3538</v>
      </c>
      <c r="K487" s="12">
        <v>-99</v>
      </c>
      <c r="L487" s="12">
        <f>SUM(J487:K487)</f>
        <v>3439</v>
      </c>
      <c r="M487" s="12">
        <v>-70</v>
      </c>
      <c r="N487" s="12">
        <f>SUM(L487:M487)</f>
        <v>3369</v>
      </c>
      <c r="O487" s="12"/>
      <c r="P487" s="12">
        <f>SUM(N487:O487)</f>
        <v>3369</v>
      </c>
      <c r="Q487" s="12">
        <f>15+5+5</f>
        <v>25</v>
      </c>
      <c r="R487" s="12">
        <f>SUM(P487:Q487)</f>
        <v>3394</v>
      </c>
      <c r="S487" s="12"/>
      <c r="T487" s="12">
        <f>SUM(R487:S487)</f>
        <v>3394</v>
      </c>
    </row>
    <row r="488" spans="1:20" s="23" customFormat="1" ht="16.5" customHeight="1" hidden="1" outlineLevel="1">
      <c r="A488" s="9"/>
      <c r="B488" s="1" t="s">
        <v>143</v>
      </c>
      <c r="C488" s="2" t="s">
        <v>144</v>
      </c>
      <c r="D488" s="12">
        <f>'Приложение 3'!F50</f>
        <v>12</v>
      </c>
      <c r="E488" s="12"/>
      <c r="F488" s="12">
        <f>SUM(D488:E488)</f>
        <v>12</v>
      </c>
      <c r="G488" s="12"/>
      <c r="H488" s="12">
        <f>SUM(F488:G488)</f>
        <v>12</v>
      </c>
      <c r="I488" s="12"/>
      <c r="J488" s="12">
        <f>SUM(H488:I488)</f>
        <v>12</v>
      </c>
      <c r="K488" s="12"/>
      <c r="L488" s="12">
        <f>SUM(J488:K488)</f>
        <v>12</v>
      </c>
      <c r="M488" s="12"/>
      <c r="N488" s="12">
        <f>SUM(L488:M488)</f>
        <v>12</v>
      </c>
      <c r="O488" s="12"/>
      <c r="P488" s="12">
        <f>SUM(N488:O488)</f>
        <v>12</v>
      </c>
      <c r="Q488" s="12"/>
      <c r="R488" s="12">
        <f>SUM(P488:Q488)</f>
        <v>12</v>
      </c>
      <c r="S488" s="12"/>
      <c r="T488" s="12">
        <f>SUM(R488:S488)</f>
        <v>12</v>
      </c>
    </row>
    <row r="489" spans="1:20" s="62" customFormat="1" ht="16.5" customHeight="1" collapsed="1">
      <c r="A489" s="9" t="s">
        <v>352</v>
      </c>
      <c r="B489" s="37"/>
      <c r="C489" s="10" t="s">
        <v>353</v>
      </c>
      <c r="D489" s="12">
        <f aca="true" t="shared" si="336" ref="D489:T489">D490</f>
        <v>644</v>
      </c>
      <c r="E489" s="12">
        <f t="shared" si="336"/>
        <v>0</v>
      </c>
      <c r="F489" s="12">
        <f t="shared" si="336"/>
        <v>644</v>
      </c>
      <c r="G489" s="12">
        <f t="shared" si="336"/>
        <v>0</v>
      </c>
      <c r="H489" s="12">
        <f t="shared" si="336"/>
        <v>644</v>
      </c>
      <c r="I489" s="12">
        <f t="shared" si="336"/>
        <v>0</v>
      </c>
      <c r="J489" s="12">
        <f t="shared" si="336"/>
        <v>644</v>
      </c>
      <c r="K489" s="12">
        <f t="shared" si="336"/>
        <v>0</v>
      </c>
      <c r="L489" s="12">
        <f t="shared" si="336"/>
        <v>644</v>
      </c>
      <c r="M489" s="12">
        <f t="shared" si="336"/>
        <v>0</v>
      </c>
      <c r="N489" s="12">
        <f t="shared" si="336"/>
        <v>644</v>
      </c>
      <c r="O489" s="12">
        <f t="shared" si="336"/>
        <v>0</v>
      </c>
      <c r="P489" s="12">
        <f t="shared" si="336"/>
        <v>644</v>
      </c>
      <c r="Q489" s="12">
        <f t="shared" si="336"/>
        <v>-85</v>
      </c>
      <c r="R489" s="12">
        <f t="shared" si="336"/>
        <v>559</v>
      </c>
      <c r="S489" s="12">
        <f t="shared" si="336"/>
        <v>-141.6</v>
      </c>
      <c r="T489" s="12">
        <f t="shared" si="336"/>
        <v>417.4</v>
      </c>
    </row>
    <row r="490" spans="1:20" s="62" customFormat="1" ht="55.5" customHeight="1">
      <c r="A490" s="9"/>
      <c r="B490" s="1" t="s">
        <v>61</v>
      </c>
      <c r="C490" s="2" t="s">
        <v>182</v>
      </c>
      <c r="D490" s="12">
        <v>644</v>
      </c>
      <c r="E490" s="12"/>
      <c r="F490" s="12">
        <f>SUM(D490:E490)</f>
        <v>644</v>
      </c>
      <c r="G490" s="12"/>
      <c r="H490" s="12">
        <f>SUM(F490:G490)</f>
        <v>644</v>
      </c>
      <c r="I490" s="12"/>
      <c r="J490" s="12">
        <f>SUM(H490:I490)</f>
        <v>644</v>
      </c>
      <c r="K490" s="12"/>
      <c r="L490" s="12">
        <f>SUM(J490:K490)</f>
        <v>644</v>
      </c>
      <c r="M490" s="12"/>
      <c r="N490" s="12">
        <f>SUM(L490:M490)</f>
        <v>644</v>
      </c>
      <c r="O490" s="12"/>
      <c r="P490" s="12">
        <f>SUM(N490:O490)</f>
        <v>644</v>
      </c>
      <c r="Q490" s="12">
        <v>-85</v>
      </c>
      <c r="R490" s="12">
        <f>SUM(P490:Q490)</f>
        <v>559</v>
      </c>
      <c r="S490" s="12">
        <v>-141.6</v>
      </c>
      <c r="T490" s="12">
        <f>SUM(R490:S490)</f>
        <v>417.4</v>
      </c>
    </row>
    <row r="491" spans="1:20" s="62" customFormat="1" ht="15" customHeight="1" hidden="1" outlineLevel="1">
      <c r="A491" s="9" t="s">
        <v>354</v>
      </c>
      <c r="B491" s="1"/>
      <c r="C491" s="2" t="s">
        <v>381</v>
      </c>
      <c r="D491" s="12">
        <f aca="true" t="shared" si="337" ref="D491:T491">D492</f>
        <v>1057</v>
      </c>
      <c r="E491" s="12">
        <f t="shared" si="337"/>
        <v>0</v>
      </c>
      <c r="F491" s="12">
        <f t="shared" si="337"/>
        <v>1057</v>
      </c>
      <c r="G491" s="12">
        <f t="shared" si="337"/>
        <v>0</v>
      </c>
      <c r="H491" s="12">
        <f t="shared" si="337"/>
        <v>1057</v>
      </c>
      <c r="I491" s="12">
        <f t="shared" si="337"/>
        <v>0</v>
      </c>
      <c r="J491" s="12">
        <f t="shared" si="337"/>
        <v>1057</v>
      </c>
      <c r="K491" s="12">
        <f t="shared" si="337"/>
        <v>0</v>
      </c>
      <c r="L491" s="12">
        <f t="shared" si="337"/>
        <v>1057</v>
      </c>
      <c r="M491" s="12">
        <f t="shared" si="337"/>
        <v>0</v>
      </c>
      <c r="N491" s="12">
        <f t="shared" si="337"/>
        <v>1057</v>
      </c>
      <c r="O491" s="12">
        <f t="shared" si="337"/>
        <v>0</v>
      </c>
      <c r="P491" s="12">
        <f t="shared" si="337"/>
        <v>1057</v>
      </c>
      <c r="Q491" s="12">
        <f t="shared" si="337"/>
        <v>0</v>
      </c>
      <c r="R491" s="12">
        <f t="shared" si="337"/>
        <v>1057</v>
      </c>
      <c r="S491" s="12">
        <f t="shared" si="337"/>
        <v>0</v>
      </c>
      <c r="T491" s="12">
        <f t="shared" si="337"/>
        <v>1057</v>
      </c>
    </row>
    <row r="492" spans="1:20" s="62" customFormat="1" ht="56.25" customHeight="1" hidden="1" outlineLevel="1">
      <c r="A492" s="9"/>
      <c r="B492" s="1" t="s">
        <v>61</v>
      </c>
      <c r="C492" s="2" t="s">
        <v>182</v>
      </c>
      <c r="D492" s="12">
        <v>1057</v>
      </c>
      <c r="E492" s="12"/>
      <c r="F492" s="12">
        <f>SUM(D492:E492)</f>
        <v>1057</v>
      </c>
      <c r="G492" s="12"/>
      <c r="H492" s="12">
        <f>SUM(F492:G492)</f>
        <v>1057</v>
      </c>
      <c r="I492" s="12"/>
      <c r="J492" s="12">
        <f>SUM(H492:I492)</f>
        <v>1057</v>
      </c>
      <c r="K492" s="12"/>
      <c r="L492" s="12">
        <f>SUM(J492:K492)</f>
        <v>1057</v>
      </c>
      <c r="M492" s="12"/>
      <c r="N492" s="12">
        <f>SUM(L492:M492)</f>
        <v>1057</v>
      </c>
      <c r="O492" s="12"/>
      <c r="P492" s="12">
        <f>SUM(N492:O492)</f>
        <v>1057</v>
      </c>
      <c r="Q492" s="12"/>
      <c r="R492" s="12">
        <f>SUM(P492:Q492)</f>
        <v>1057</v>
      </c>
      <c r="S492" s="12"/>
      <c r="T492" s="12">
        <f>SUM(R492:S492)</f>
        <v>1057</v>
      </c>
    </row>
    <row r="493" spans="1:20" s="62" customFormat="1" ht="42" customHeight="1" hidden="1" outlineLevel="1">
      <c r="A493" s="37" t="s">
        <v>62</v>
      </c>
      <c r="B493" s="8"/>
      <c r="C493" s="10" t="s">
        <v>109</v>
      </c>
      <c r="D493" s="12">
        <f aca="true" t="shared" si="338" ref="D493:T493">D494</f>
        <v>13.7</v>
      </c>
      <c r="E493" s="12">
        <f t="shared" si="338"/>
        <v>0</v>
      </c>
      <c r="F493" s="12">
        <f t="shared" si="338"/>
        <v>13.7</v>
      </c>
      <c r="G493" s="12">
        <f t="shared" si="338"/>
        <v>0</v>
      </c>
      <c r="H493" s="12">
        <f t="shared" si="338"/>
        <v>13.7</v>
      </c>
      <c r="I493" s="12">
        <f t="shared" si="338"/>
        <v>0</v>
      </c>
      <c r="J493" s="12">
        <f t="shared" si="338"/>
        <v>13.7</v>
      </c>
      <c r="K493" s="12">
        <f t="shared" si="338"/>
        <v>0</v>
      </c>
      <c r="L493" s="12">
        <f t="shared" si="338"/>
        <v>13.7</v>
      </c>
      <c r="M493" s="12">
        <f t="shared" si="338"/>
        <v>0</v>
      </c>
      <c r="N493" s="12">
        <f t="shared" si="338"/>
        <v>13.7</v>
      </c>
      <c r="O493" s="12">
        <f t="shared" si="338"/>
        <v>0</v>
      </c>
      <c r="P493" s="12">
        <f t="shared" si="338"/>
        <v>13.7</v>
      </c>
      <c r="Q493" s="12">
        <f t="shared" si="338"/>
        <v>0</v>
      </c>
      <c r="R493" s="12">
        <f t="shared" si="338"/>
        <v>13.7</v>
      </c>
      <c r="S493" s="12">
        <f t="shared" si="338"/>
        <v>0</v>
      </c>
      <c r="T493" s="12">
        <f t="shared" si="338"/>
        <v>13.7</v>
      </c>
    </row>
    <row r="494" spans="1:20" s="62" customFormat="1" ht="54.75" customHeight="1" hidden="1" outlineLevel="1">
      <c r="A494" s="37"/>
      <c r="B494" s="1" t="s">
        <v>61</v>
      </c>
      <c r="C494" s="2" t="s">
        <v>182</v>
      </c>
      <c r="D494" s="12">
        <v>13.7</v>
      </c>
      <c r="E494" s="12"/>
      <c r="F494" s="12">
        <f>SUM(D494:E494)</f>
        <v>13.7</v>
      </c>
      <c r="G494" s="12"/>
      <c r="H494" s="12">
        <f>SUM(F494:G494)</f>
        <v>13.7</v>
      </c>
      <c r="I494" s="12"/>
      <c r="J494" s="12">
        <f>SUM(H494:I494)</f>
        <v>13.7</v>
      </c>
      <c r="K494" s="12"/>
      <c r="L494" s="12">
        <f>SUM(J494:K494)</f>
        <v>13.7</v>
      </c>
      <c r="M494" s="12"/>
      <c r="N494" s="12">
        <f>SUM(L494:M494)</f>
        <v>13.7</v>
      </c>
      <c r="O494" s="12"/>
      <c r="P494" s="12">
        <f>SUM(N494:O494)</f>
        <v>13.7</v>
      </c>
      <c r="Q494" s="12"/>
      <c r="R494" s="12">
        <f>SUM(P494:Q494)</f>
        <v>13.7</v>
      </c>
      <c r="S494" s="12"/>
      <c r="T494" s="12">
        <f>SUM(R494:S494)</f>
        <v>13.7</v>
      </c>
    </row>
    <row r="495" spans="1:20" s="62" customFormat="1" ht="16.5" customHeight="1" hidden="1" outlineLevel="1">
      <c r="A495" s="9" t="s">
        <v>117</v>
      </c>
      <c r="B495" s="1"/>
      <c r="C495" s="2" t="s">
        <v>104</v>
      </c>
      <c r="D495" s="12">
        <f aca="true" t="shared" si="339" ref="D495:J495">SUM(D496:D497)</f>
        <v>2098.1</v>
      </c>
      <c r="E495" s="12">
        <f t="shared" si="339"/>
        <v>-190.79999999999998</v>
      </c>
      <c r="F495" s="12">
        <f t="shared" si="339"/>
        <v>1907.3000000000002</v>
      </c>
      <c r="G495" s="12">
        <f t="shared" si="339"/>
        <v>0</v>
      </c>
      <c r="H495" s="12">
        <f t="shared" si="339"/>
        <v>1907.3000000000002</v>
      </c>
      <c r="I495" s="12">
        <f t="shared" si="339"/>
        <v>0</v>
      </c>
      <c r="J495" s="12">
        <f t="shared" si="339"/>
        <v>1907.3000000000002</v>
      </c>
      <c r="K495" s="12">
        <f aca="true" t="shared" si="340" ref="K495:P495">SUM(K496:K497)</f>
        <v>0</v>
      </c>
      <c r="L495" s="12">
        <f t="shared" si="340"/>
        <v>1907.3000000000002</v>
      </c>
      <c r="M495" s="12">
        <f t="shared" si="340"/>
        <v>0</v>
      </c>
      <c r="N495" s="12">
        <f t="shared" si="340"/>
        <v>1907.3000000000002</v>
      </c>
      <c r="O495" s="12">
        <f t="shared" si="340"/>
        <v>0</v>
      </c>
      <c r="P495" s="12">
        <f t="shared" si="340"/>
        <v>1907.3000000000002</v>
      </c>
      <c r="Q495" s="12">
        <f>SUM(Q496:Q497)</f>
        <v>0</v>
      </c>
      <c r="R495" s="12">
        <f>SUM(R496:R497)</f>
        <v>1907.3000000000002</v>
      </c>
      <c r="S495" s="12">
        <f>SUM(S496:S497)</f>
        <v>0</v>
      </c>
      <c r="T495" s="12">
        <f>SUM(T496:T497)</f>
        <v>1907.3000000000002</v>
      </c>
    </row>
    <row r="496" spans="1:20" s="62" customFormat="1" ht="54" customHeight="1" hidden="1" outlineLevel="1">
      <c r="A496" s="9"/>
      <c r="B496" s="1" t="s">
        <v>61</v>
      </c>
      <c r="C496" s="2" t="s">
        <v>182</v>
      </c>
      <c r="D496" s="12">
        <v>1463</v>
      </c>
      <c r="E496" s="12">
        <v>-2.1</v>
      </c>
      <c r="F496" s="12">
        <f>SUM(D496:E496)</f>
        <v>1460.9</v>
      </c>
      <c r="G496" s="12"/>
      <c r="H496" s="12">
        <f>SUM(F496:G496)</f>
        <v>1460.9</v>
      </c>
      <c r="I496" s="12"/>
      <c r="J496" s="12">
        <f>SUM(H496:I496)</f>
        <v>1460.9</v>
      </c>
      <c r="K496" s="12"/>
      <c r="L496" s="12">
        <f>SUM(J496:K496)</f>
        <v>1460.9</v>
      </c>
      <c r="M496" s="12"/>
      <c r="N496" s="12">
        <f>SUM(L496:M496)</f>
        <v>1460.9</v>
      </c>
      <c r="O496" s="12"/>
      <c r="P496" s="12">
        <f>SUM(N496:O496)</f>
        <v>1460.9</v>
      </c>
      <c r="Q496" s="12"/>
      <c r="R496" s="12">
        <f>SUM(P496:Q496)</f>
        <v>1460.9</v>
      </c>
      <c r="S496" s="12"/>
      <c r="T496" s="12">
        <f>SUM(R496:S496)</f>
        <v>1460.9</v>
      </c>
    </row>
    <row r="497" spans="1:20" s="62" customFormat="1" ht="29.25" customHeight="1" hidden="1" outlineLevel="1">
      <c r="A497" s="9"/>
      <c r="B497" s="1" t="s">
        <v>137</v>
      </c>
      <c r="C497" s="2" t="s">
        <v>64</v>
      </c>
      <c r="D497" s="12">
        <v>635.1</v>
      </c>
      <c r="E497" s="12">
        <v>-188.7</v>
      </c>
      <c r="F497" s="12">
        <f>SUM(D497:E497)</f>
        <v>446.40000000000003</v>
      </c>
      <c r="G497" s="12"/>
      <c r="H497" s="12">
        <f>SUM(F497:G497)</f>
        <v>446.40000000000003</v>
      </c>
      <c r="I497" s="12"/>
      <c r="J497" s="12">
        <f>SUM(H497:I497)</f>
        <v>446.40000000000003</v>
      </c>
      <c r="K497" s="12"/>
      <c r="L497" s="12">
        <f>SUM(J497:K497)</f>
        <v>446.40000000000003</v>
      </c>
      <c r="M497" s="12"/>
      <c r="N497" s="12">
        <f>SUM(L497:M497)</f>
        <v>446.40000000000003</v>
      </c>
      <c r="O497" s="12"/>
      <c r="P497" s="12">
        <f>SUM(N497:O497)</f>
        <v>446.40000000000003</v>
      </c>
      <c r="Q497" s="12"/>
      <c r="R497" s="12">
        <f>SUM(P497:Q497)</f>
        <v>446.40000000000003</v>
      </c>
      <c r="S497" s="12"/>
      <c r="T497" s="12">
        <f>SUM(R497:S497)</f>
        <v>446.40000000000003</v>
      </c>
    </row>
    <row r="498" spans="1:20" s="62" customFormat="1" ht="43.5" customHeight="1" hidden="1" outlineLevel="1">
      <c r="A498" s="9" t="s">
        <v>355</v>
      </c>
      <c r="B498" s="1"/>
      <c r="C498" s="2" t="s">
        <v>505</v>
      </c>
      <c r="D498" s="12">
        <f aca="true" t="shared" si="341" ref="D498:T498">D499</f>
        <v>25.5</v>
      </c>
      <c r="E498" s="12">
        <f t="shared" si="341"/>
        <v>0</v>
      </c>
      <c r="F498" s="12">
        <f t="shared" si="341"/>
        <v>25.5</v>
      </c>
      <c r="G498" s="12">
        <f t="shared" si="341"/>
        <v>0</v>
      </c>
      <c r="H498" s="12">
        <f t="shared" si="341"/>
        <v>25.5</v>
      </c>
      <c r="I498" s="12">
        <f t="shared" si="341"/>
        <v>0</v>
      </c>
      <c r="J498" s="12">
        <f t="shared" si="341"/>
        <v>25.5</v>
      </c>
      <c r="K498" s="12">
        <f t="shared" si="341"/>
        <v>0</v>
      </c>
      <c r="L498" s="12">
        <f t="shared" si="341"/>
        <v>25.5</v>
      </c>
      <c r="M498" s="12">
        <f t="shared" si="341"/>
        <v>0</v>
      </c>
      <c r="N498" s="12">
        <f t="shared" si="341"/>
        <v>25.5</v>
      </c>
      <c r="O498" s="12">
        <f t="shared" si="341"/>
        <v>0</v>
      </c>
      <c r="P498" s="12">
        <f t="shared" si="341"/>
        <v>25.5</v>
      </c>
      <c r="Q498" s="12">
        <f t="shared" si="341"/>
        <v>0</v>
      </c>
      <c r="R498" s="12">
        <f t="shared" si="341"/>
        <v>25.5</v>
      </c>
      <c r="S498" s="12">
        <f t="shared" si="341"/>
        <v>0</v>
      </c>
      <c r="T498" s="12">
        <f t="shared" si="341"/>
        <v>25.5</v>
      </c>
    </row>
    <row r="499" spans="1:20" s="62" customFormat="1" ht="54.75" customHeight="1" hidden="1" outlineLevel="1">
      <c r="A499" s="9"/>
      <c r="B499" s="1" t="s">
        <v>61</v>
      </c>
      <c r="C499" s="2" t="s">
        <v>182</v>
      </c>
      <c r="D499" s="12">
        <v>25.5</v>
      </c>
      <c r="E499" s="12"/>
      <c r="F499" s="12">
        <f>SUM(D499:E499)</f>
        <v>25.5</v>
      </c>
      <c r="G499" s="12"/>
      <c r="H499" s="12">
        <f>SUM(F499:G499)</f>
        <v>25.5</v>
      </c>
      <c r="I499" s="12"/>
      <c r="J499" s="12">
        <f>SUM(H499:I499)</f>
        <v>25.5</v>
      </c>
      <c r="K499" s="12"/>
      <c r="L499" s="12">
        <f>SUM(J499:K499)</f>
        <v>25.5</v>
      </c>
      <c r="M499" s="12"/>
      <c r="N499" s="12">
        <f>SUM(L499:M499)</f>
        <v>25.5</v>
      </c>
      <c r="O499" s="12"/>
      <c r="P499" s="12">
        <f>SUM(N499:O499)</f>
        <v>25.5</v>
      </c>
      <c r="Q499" s="12"/>
      <c r="R499" s="12">
        <f>SUM(P499:Q499)</f>
        <v>25.5</v>
      </c>
      <c r="S499" s="12"/>
      <c r="T499" s="12">
        <f>SUM(R499:S499)</f>
        <v>25.5</v>
      </c>
    </row>
    <row r="500" spans="1:20" s="23" customFormat="1" ht="27.75" customHeight="1" hidden="1" outlineLevel="1">
      <c r="A500" s="9" t="s">
        <v>114</v>
      </c>
      <c r="B500" s="1"/>
      <c r="C500" s="2" t="s">
        <v>356</v>
      </c>
      <c r="D500" s="12">
        <f>D501+D503+D515+D510+D512+D507</f>
        <v>11296.3</v>
      </c>
      <c r="E500" s="12">
        <f>E501+E503+E515+E510+E512+E507</f>
        <v>0</v>
      </c>
      <c r="F500" s="12">
        <f>F501+F503+F515+F510+F512+F507</f>
        <v>11296.3</v>
      </c>
      <c r="G500" s="12">
        <f>G501+G503+G515+G510+G512+G507</f>
        <v>0</v>
      </c>
      <c r="H500" s="12">
        <f aca="true" t="shared" si="342" ref="H500:N500">H501+H503+H515+H510+H512+H507+H505</f>
        <v>11296.3</v>
      </c>
      <c r="I500" s="12">
        <f t="shared" si="342"/>
        <v>1597.5214099999998</v>
      </c>
      <c r="J500" s="12">
        <f t="shared" si="342"/>
        <v>12893.82141</v>
      </c>
      <c r="K500" s="12">
        <f t="shared" si="342"/>
        <v>999.9432</v>
      </c>
      <c r="L500" s="12">
        <f t="shared" si="342"/>
        <v>13893.764609999998</v>
      </c>
      <c r="M500" s="12">
        <f t="shared" si="342"/>
        <v>-140.19842</v>
      </c>
      <c r="N500" s="12">
        <f t="shared" si="342"/>
        <v>13753.566189999998</v>
      </c>
      <c r="O500" s="12">
        <f aca="true" t="shared" si="343" ref="O500:T500">O501+O503+O515+O510+O512+O507+O505</f>
        <v>23.19443</v>
      </c>
      <c r="P500" s="12">
        <f t="shared" si="343"/>
        <v>13776.760620000001</v>
      </c>
      <c r="Q500" s="12">
        <f t="shared" si="343"/>
        <v>-156.253</v>
      </c>
      <c r="R500" s="12">
        <f t="shared" si="343"/>
        <v>13620.50762</v>
      </c>
      <c r="S500" s="12">
        <f t="shared" si="343"/>
        <v>0</v>
      </c>
      <c r="T500" s="12">
        <f t="shared" si="343"/>
        <v>13620.50762</v>
      </c>
    </row>
    <row r="501" spans="1:20" s="23" customFormat="1" ht="15" customHeight="1" hidden="1" outlineLevel="1">
      <c r="A501" s="9" t="s">
        <v>357</v>
      </c>
      <c r="B501" s="9"/>
      <c r="C501" s="10" t="s">
        <v>386</v>
      </c>
      <c r="D501" s="12">
        <f aca="true" t="shared" si="344" ref="D501:T501">D502</f>
        <v>1230</v>
      </c>
      <c r="E501" s="12">
        <f t="shared" si="344"/>
        <v>0</v>
      </c>
      <c r="F501" s="12">
        <f t="shared" si="344"/>
        <v>1230</v>
      </c>
      <c r="G501" s="12">
        <f t="shared" si="344"/>
        <v>0</v>
      </c>
      <c r="H501" s="12">
        <f t="shared" si="344"/>
        <v>1230</v>
      </c>
      <c r="I501" s="12">
        <f t="shared" si="344"/>
        <v>963.96593</v>
      </c>
      <c r="J501" s="12">
        <f t="shared" si="344"/>
        <v>2193.96593</v>
      </c>
      <c r="K501" s="12">
        <f t="shared" si="344"/>
        <v>999.9432</v>
      </c>
      <c r="L501" s="12">
        <f t="shared" si="344"/>
        <v>3193.90913</v>
      </c>
      <c r="M501" s="12">
        <f t="shared" si="344"/>
        <v>-140.19842</v>
      </c>
      <c r="N501" s="12">
        <f t="shared" si="344"/>
        <v>3053.71071</v>
      </c>
      <c r="O501" s="12">
        <f t="shared" si="344"/>
        <v>23.19443</v>
      </c>
      <c r="P501" s="12">
        <f t="shared" si="344"/>
        <v>3076.90514</v>
      </c>
      <c r="Q501" s="12">
        <f t="shared" si="344"/>
        <v>0</v>
      </c>
      <c r="R501" s="12">
        <f t="shared" si="344"/>
        <v>3076.90514</v>
      </c>
      <c r="S501" s="12">
        <f t="shared" si="344"/>
        <v>0</v>
      </c>
      <c r="T501" s="12">
        <f t="shared" si="344"/>
        <v>3076.90514</v>
      </c>
    </row>
    <row r="502" spans="1:20" s="23" customFormat="1" ht="16.5" customHeight="1" hidden="1" outlineLevel="1">
      <c r="A502" s="9"/>
      <c r="B502" s="1" t="s">
        <v>143</v>
      </c>
      <c r="C502" s="2" t="s">
        <v>144</v>
      </c>
      <c r="D502" s="12">
        <f>1259-9-20</f>
        <v>1230</v>
      </c>
      <c r="E502" s="12"/>
      <c r="F502" s="12">
        <f>SUM(D502:E502)</f>
        <v>1230</v>
      </c>
      <c r="G502" s="12"/>
      <c r="H502" s="12">
        <f>SUM(F502:G502)</f>
        <v>1230</v>
      </c>
      <c r="I502" s="12">
        <v>963.96593</v>
      </c>
      <c r="J502" s="12">
        <f>SUM(H502:I502)</f>
        <v>2193.96593</v>
      </c>
      <c r="K502" s="12">
        <v>999.9432</v>
      </c>
      <c r="L502" s="12">
        <f>SUM(J502:K502)</f>
        <v>3193.90913</v>
      </c>
      <c r="M502" s="12">
        <v>-140.19842</v>
      </c>
      <c r="N502" s="12">
        <f>SUM(L502:M502)</f>
        <v>3053.71071</v>
      </c>
      <c r="O502" s="12">
        <v>23.19443</v>
      </c>
      <c r="P502" s="12">
        <f>SUM(N502:O502)</f>
        <v>3076.90514</v>
      </c>
      <c r="Q502" s="12"/>
      <c r="R502" s="12">
        <f>SUM(P502:Q502)</f>
        <v>3076.90514</v>
      </c>
      <c r="S502" s="12"/>
      <c r="T502" s="12">
        <f>SUM(R502:S502)</f>
        <v>3076.90514</v>
      </c>
    </row>
    <row r="503" spans="1:20" s="23" customFormat="1" ht="15" customHeight="1" hidden="1" outlineLevel="1">
      <c r="A503" s="42" t="s">
        <v>358</v>
      </c>
      <c r="B503" s="1"/>
      <c r="C503" s="94" t="s">
        <v>83</v>
      </c>
      <c r="D503" s="100">
        <f aca="true" t="shared" si="345" ref="D503:T503">D504</f>
        <v>411</v>
      </c>
      <c r="E503" s="100">
        <f t="shared" si="345"/>
        <v>0</v>
      </c>
      <c r="F503" s="100">
        <f t="shared" si="345"/>
        <v>411</v>
      </c>
      <c r="G503" s="100">
        <f t="shared" si="345"/>
        <v>0</v>
      </c>
      <c r="H503" s="100">
        <f t="shared" si="345"/>
        <v>411</v>
      </c>
      <c r="I503" s="100">
        <f t="shared" si="345"/>
        <v>0</v>
      </c>
      <c r="J503" s="100">
        <f t="shared" si="345"/>
        <v>411</v>
      </c>
      <c r="K503" s="100">
        <f t="shared" si="345"/>
        <v>0</v>
      </c>
      <c r="L503" s="100">
        <f t="shared" si="345"/>
        <v>411</v>
      </c>
      <c r="M503" s="100">
        <f t="shared" si="345"/>
        <v>0</v>
      </c>
      <c r="N503" s="100">
        <f t="shared" si="345"/>
        <v>411</v>
      </c>
      <c r="O503" s="100">
        <f t="shared" si="345"/>
        <v>0</v>
      </c>
      <c r="P503" s="100">
        <f t="shared" si="345"/>
        <v>411</v>
      </c>
      <c r="Q503" s="100">
        <f t="shared" si="345"/>
        <v>0</v>
      </c>
      <c r="R503" s="100">
        <f t="shared" si="345"/>
        <v>411</v>
      </c>
      <c r="S503" s="100">
        <f t="shared" si="345"/>
        <v>0</v>
      </c>
      <c r="T503" s="100">
        <f t="shared" si="345"/>
        <v>411</v>
      </c>
    </row>
    <row r="504" spans="1:20" s="23" customFormat="1" ht="28.5" customHeight="1" hidden="1" outlineLevel="1">
      <c r="A504" s="42"/>
      <c r="B504" s="1" t="s">
        <v>135</v>
      </c>
      <c r="C504" s="2" t="s">
        <v>136</v>
      </c>
      <c r="D504" s="12">
        <v>411</v>
      </c>
      <c r="E504" s="12"/>
      <c r="F504" s="12">
        <f>SUM(D504:E504)</f>
        <v>411</v>
      </c>
      <c r="G504" s="12"/>
      <c r="H504" s="12">
        <f>SUM(F504:G504)</f>
        <v>411</v>
      </c>
      <c r="I504" s="12"/>
      <c r="J504" s="12">
        <f>SUM(H504:I504)</f>
        <v>411</v>
      </c>
      <c r="K504" s="12"/>
      <c r="L504" s="12">
        <f>SUM(J504:K504)</f>
        <v>411</v>
      </c>
      <c r="M504" s="12"/>
      <c r="N504" s="12">
        <f>SUM(L504:M504)</f>
        <v>411</v>
      </c>
      <c r="O504" s="12"/>
      <c r="P504" s="12">
        <f>SUM(N504:O504)</f>
        <v>411</v>
      </c>
      <c r="Q504" s="12"/>
      <c r="R504" s="12">
        <f>SUM(P504:Q504)</f>
        <v>411</v>
      </c>
      <c r="S504" s="12"/>
      <c r="T504" s="12">
        <f>SUM(R504:S504)</f>
        <v>411</v>
      </c>
    </row>
    <row r="505" spans="1:20" s="23" customFormat="1" ht="15.75" customHeight="1" hidden="1" outlineLevel="1">
      <c r="A505" s="42" t="s">
        <v>707</v>
      </c>
      <c r="B505" s="1"/>
      <c r="C505" s="2" t="s">
        <v>708</v>
      </c>
      <c r="D505" s="12"/>
      <c r="E505" s="12"/>
      <c r="F505" s="12"/>
      <c r="G505" s="12"/>
      <c r="H505" s="12">
        <f aca="true" t="shared" si="346" ref="H505:T505">H506</f>
        <v>0</v>
      </c>
      <c r="I505" s="12">
        <f t="shared" si="346"/>
        <v>138.55548</v>
      </c>
      <c r="J505" s="12">
        <f t="shared" si="346"/>
        <v>138.55548</v>
      </c>
      <c r="K505" s="12">
        <f t="shared" si="346"/>
        <v>0</v>
      </c>
      <c r="L505" s="12">
        <f t="shared" si="346"/>
        <v>138.55548</v>
      </c>
      <c r="M505" s="12">
        <f t="shared" si="346"/>
        <v>0</v>
      </c>
      <c r="N505" s="12">
        <f t="shared" si="346"/>
        <v>138.55548</v>
      </c>
      <c r="O505" s="12">
        <f t="shared" si="346"/>
        <v>0</v>
      </c>
      <c r="P505" s="12">
        <f t="shared" si="346"/>
        <v>138.55548</v>
      </c>
      <c r="Q505" s="12">
        <f t="shared" si="346"/>
        <v>0</v>
      </c>
      <c r="R505" s="12">
        <f t="shared" si="346"/>
        <v>138.55548</v>
      </c>
      <c r="S505" s="12">
        <f t="shared" si="346"/>
        <v>0</v>
      </c>
      <c r="T505" s="12">
        <f t="shared" si="346"/>
        <v>138.55548</v>
      </c>
    </row>
    <row r="506" spans="1:20" s="23" customFormat="1" ht="28.5" customHeight="1" hidden="1" outlineLevel="1">
      <c r="A506" s="42"/>
      <c r="B506" s="1" t="s">
        <v>137</v>
      </c>
      <c r="C506" s="2" t="s">
        <v>64</v>
      </c>
      <c r="D506" s="12"/>
      <c r="E506" s="12"/>
      <c r="F506" s="12"/>
      <c r="G506" s="12"/>
      <c r="H506" s="12">
        <v>0</v>
      </c>
      <c r="I506" s="12">
        <v>138.55548</v>
      </c>
      <c r="J506" s="12">
        <f>SUM(H506:I506)</f>
        <v>138.55548</v>
      </c>
      <c r="K506" s="12"/>
      <c r="L506" s="12">
        <f>SUM(J506:K506)</f>
        <v>138.55548</v>
      </c>
      <c r="M506" s="12"/>
      <c r="N506" s="12">
        <f>SUM(L506:M506)</f>
        <v>138.55548</v>
      </c>
      <c r="O506" s="12"/>
      <c r="P506" s="12">
        <f>SUM(N506:O506)</f>
        <v>138.55548</v>
      </c>
      <c r="Q506" s="12"/>
      <c r="R506" s="12">
        <f>SUM(P506:Q506)</f>
        <v>138.55548</v>
      </c>
      <c r="S506" s="12"/>
      <c r="T506" s="12">
        <f>SUM(R506:S506)</f>
        <v>138.55548</v>
      </c>
    </row>
    <row r="507" spans="1:20" s="26" customFormat="1" ht="15.75" customHeight="1" hidden="1" outlineLevel="1">
      <c r="A507" s="9" t="s">
        <v>516</v>
      </c>
      <c r="B507" s="1"/>
      <c r="C507" s="2" t="s">
        <v>517</v>
      </c>
      <c r="D507" s="12">
        <f aca="true" t="shared" si="347" ref="D507:J507">SUM(D508:D509)</f>
        <v>7510</v>
      </c>
      <c r="E507" s="12">
        <f t="shared" si="347"/>
        <v>0</v>
      </c>
      <c r="F507" s="12">
        <f t="shared" si="347"/>
        <v>7510</v>
      </c>
      <c r="G507" s="12">
        <f t="shared" si="347"/>
        <v>0</v>
      </c>
      <c r="H507" s="12">
        <f t="shared" si="347"/>
        <v>7510</v>
      </c>
      <c r="I507" s="12">
        <f t="shared" si="347"/>
        <v>0</v>
      </c>
      <c r="J507" s="12">
        <f t="shared" si="347"/>
        <v>7510</v>
      </c>
      <c r="K507" s="12">
        <f aca="true" t="shared" si="348" ref="K507:P507">SUM(K508:K509)</f>
        <v>0</v>
      </c>
      <c r="L507" s="12">
        <f t="shared" si="348"/>
        <v>7510</v>
      </c>
      <c r="M507" s="12">
        <f t="shared" si="348"/>
        <v>0</v>
      </c>
      <c r="N507" s="12">
        <f t="shared" si="348"/>
        <v>7510</v>
      </c>
      <c r="O507" s="12">
        <f t="shared" si="348"/>
        <v>0</v>
      </c>
      <c r="P507" s="12">
        <f t="shared" si="348"/>
        <v>7510</v>
      </c>
      <c r="Q507" s="12">
        <f>SUM(Q508:Q509)</f>
        <v>-176.253</v>
      </c>
      <c r="R507" s="12">
        <f>SUM(R508:R509)</f>
        <v>7333.747</v>
      </c>
      <c r="S507" s="12">
        <f>SUM(S508:S509)</f>
        <v>0</v>
      </c>
      <c r="T507" s="12">
        <f>SUM(T508:T509)</f>
        <v>7333.747</v>
      </c>
    </row>
    <row r="508" spans="1:20" s="26" customFormat="1" ht="54.75" customHeight="1" hidden="1" outlineLevel="1">
      <c r="A508" s="9"/>
      <c r="B508" s="1" t="s">
        <v>61</v>
      </c>
      <c r="C508" s="2" t="s">
        <v>182</v>
      </c>
      <c r="D508" s="12">
        <v>6391</v>
      </c>
      <c r="E508" s="12"/>
      <c r="F508" s="12">
        <f>SUM(D508:E508)</f>
        <v>6391</v>
      </c>
      <c r="G508" s="12"/>
      <c r="H508" s="12">
        <f>SUM(F508:G508)</f>
        <v>6391</v>
      </c>
      <c r="I508" s="12"/>
      <c r="J508" s="12">
        <f>SUM(H508:I508)</f>
        <v>6391</v>
      </c>
      <c r="K508" s="12"/>
      <c r="L508" s="12">
        <f>SUM(J508:K508)</f>
        <v>6391</v>
      </c>
      <c r="M508" s="12"/>
      <c r="N508" s="12">
        <f>SUM(L508:M508)</f>
        <v>6391</v>
      </c>
      <c r="O508" s="12"/>
      <c r="P508" s="12">
        <f>SUM(N508:O508)</f>
        <v>6391</v>
      </c>
      <c r="Q508" s="12"/>
      <c r="R508" s="12">
        <f>SUM(P508:Q508)</f>
        <v>6391</v>
      </c>
      <c r="S508" s="12"/>
      <c r="T508" s="12">
        <f>SUM(R508:S508)</f>
        <v>6391</v>
      </c>
    </row>
    <row r="509" spans="1:20" s="26" customFormat="1" ht="28.5" customHeight="1" hidden="1" outlineLevel="1">
      <c r="A509" s="9"/>
      <c r="B509" s="1" t="s">
        <v>137</v>
      </c>
      <c r="C509" s="2" t="s">
        <v>64</v>
      </c>
      <c r="D509" s="12">
        <v>1119</v>
      </c>
      <c r="E509" s="12"/>
      <c r="F509" s="12">
        <f>SUM(D509:E509)</f>
        <v>1119</v>
      </c>
      <c r="G509" s="12"/>
      <c r="H509" s="12">
        <f>SUM(F509:G509)</f>
        <v>1119</v>
      </c>
      <c r="I509" s="12"/>
      <c r="J509" s="12">
        <f>SUM(H509:I509)</f>
        <v>1119</v>
      </c>
      <c r="K509" s="12"/>
      <c r="L509" s="12">
        <f>SUM(J509:K509)</f>
        <v>1119</v>
      </c>
      <c r="M509" s="12"/>
      <c r="N509" s="12">
        <f>SUM(L509:M509)</f>
        <v>1119</v>
      </c>
      <c r="O509" s="12"/>
      <c r="P509" s="12">
        <f>SUM(N509:O509)</f>
        <v>1119</v>
      </c>
      <c r="Q509" s="12">
        <v>-176.253</v>
      </c>
      <c r="R509" s="12">
        <f>SUM(P509:Q509)</f>
        <v>942.7470000000001</v>
      </c>
      <c r="S509" s="12"/>
      <c r="T509" s="12">
        <f>SUM(R509:S509)</f>
        <v>942.7470000000001</v>
      </c>
    </row>
    <row r="510" spans="1:20" s="26" customFormat="1" ht="42" customHeight="1" hidden="1" outlineLevel="1">
      <c r="A510" s="9" t="s">
        <v>445</v>
      </c>
      <c r="B510" s="1"/>
      <c r="C510" s="2" t="s">
        <v>460</v>
      </c>
      <c r="D510" s="12">
        <f aca="true" t="shared" si="349" ref="D510:T510">D511</f>
        <v>250</v>
      </c>
      <c r="E510" s="12">
        <f t="shared" si="349"/>
        <v>0</v>
      </c>
      <c r="F510" s="12">
        <f t="shared" si="349"/>
        <v>250</v>
      </c>
      <c r="G510" s="12">
        <f t="shared" si="349"/>
        <v>0</v>
      </c>
      <c r="H510" s="12">
        <f t="shared" si="349"/>
        <v>250</v>
      </c>
      <c r="I510" s="12">
        <f t="shared" si="349"/>
        <v>0</v>
      </c>
      <c r="J510" s="12">
        <f t="shared" si="349"/>
        <v>250</v>
      </c>
      <c r="K510" s="12">
        <f t="shared" si="349"/>
        <v>0</v>
      </c>
      <c r="L510" s="12">
        <f t="shared" si="349"/>
        <v>250</v>
      </c>
      <c r="M510" s="12">
        <f t="shared" si="349"/>
        <v>0</v>
      </c>
      <c r="N510" s="12">
        <f t="shared" si="349"/>
        <v>250</v>
      </c>
      <c r="O510" s="12">
        <f t="shared" si="349"/>
        <v>0</v>
      </c>
      <c r="P510" s="12">
        <f t="shared" si="349"/>
        <v>250</v>
      </c>
      <c r="Q510" s="12">
        <f t="shared" si="349"/>
        <v>20</v>
      </c>
      <c r="R510" s="12">
        <f t="shared" si="349"/>
        <v>270</v>
      </c>
      <c r="S510" s="12">
        <f t="shared" si="349"/>
        <v>0</v>
      </c>
      <c r="T510" s="12">
        <f t="shared" si="349"/>
        <v>270</v>
      </c>
    </row>
    <row r="511" spans="1:20" s="26" customFormat="1" ht="15.75" customHeight="1" hidden="1" outlineLevel="1">
      <c r="A511" s="9"/>
      <c r="B511" s="1" t="s">
        <v>143</v>
      </c>
      <c r="C511" s="2" t="s">
        <v>144</v>
      </c>
      <c r="D511" s="12">
        <v>250</v>
      </c>
      <c r="E511" s="12"/>
      <c r="F511" s="12">
        <f>SUM(D511:E511)</f>
        <v>250</v>
      </c>
      <c r="G511" s="12"/>
      <c r="H511" s="12">
        <f>SUM(F511:G511)</f>
        <v>250</v>
      </c>
      <c r="I511" s="12"/>
      <c r="J511" s="12">
        <f>SUM(H511:I511)</f>
        <v>250</v>
      </c>
      <c r="K511" s="12"/>
      <c r="L511" s="12">
        <f>SUM(J511:K511)</f>
        <v>250</v>
      </c>
      <c r="M511" s="12"/>
      <c r="N511" s="12">
        <f>SUM(L511:M511)</f>
        <v>250</v>
      </c>
      <c r="O511" s="12"/>
      <c r="P511" s="12">
        <f>SUM(N511:O511)</f>
        <v>250</v>
      </c>
      <c r="Q511" s="12">
        <v>20</v>
      </c>
      <c r="R511" s="12">
        <f>SUM(P511:Q511)</f>
        <v>270</v>
      </c>
      <c r="S511" s="12"/>
      <c r="T511" s="12">
        <f>SUM(R511:S511)</f>
        <v>270</v>
      </c>
    </row>
    <row r="512" spans="1:20" s="26" customFormat="1" ht="17.25" customHeight="1" hidden="1" outlineLevel="1">
      <c r="A512" s="9" t="s">
        <v>515</v>
      </c>
      <c r="B512" s="1"/>
      <c r="C512" s="2" t="s">
        <v>514</v>
      </c>
      <c r="D512" s="12">
        <f aca="true" t="shared" si="350" ref="D512:J512">SUM(D513:D514)</f>
        <v>1317</v>
      </c>
      <c r="E512" s="12">
        <f t="shared" si="350"/>
        <v>0</v>
      </c>
      <c r="F512" s="12">
        <f t="shared" si="350"/>
        <v>1317</v>
      </c>
      <c r="G512" s="12">
        <f t="shared" si="350"/>
        <v>0</v>
      </c>
      <c r="H512" s="12">
        <f t="shared" si="350"/>
        <v>1317</v>
      </c>
      <c r="I512" s="12">
        <f t="shared" si="350"/>
        <v>495</v>
      </c>
      <c r="J512" s="12">
        <f t="shared" si="350"/>
        <v>1812</v>
      </c>
      <c r="K512" s="12">
        <f aca="true" t="shared" si="351" ref="K512:P512">SUM(K513:K514)</f>
        <v>0</v>
      </c>
      <c r="L512" s="12">
        <f t="shared" si="351"/>
        <v>1812</v>
      </c>
      <c r="M512" s="12">
        <f t="shared" si="351"/>
        <v>0</v>
      </c>
      <c r="N512" s="12">
        <f t="shared" si="351"/>
        <v>1812</v>
      </c>
      <c r="O512" s="12">
        <f t="shared" si="351"/>
        <v>0</v>
      </c>
      <c r="P512" s="12">
        <f t="shared" si="351"/>
        <v>1812</v>
      </c>
      <c r="Q512" s="12">
        <f>SUM(Q513:Q514)</f>
        <v>0</v>
      </c>
      <c r="R512" s="12">
        <f>SUM(R513:R514)</f>
        <v>1812</v>
      </c>
      <c r="S512" s="12">
        <f>SUM(S513:S514)</f>
        <v>0</v>
      </c>
      <c r="T512" s="12">
        <f>SUM(T513:T514)</f>
        <v>1812</v>
      </c>
    </row>
    <row r="513" spans="1:20" s="26" customFormat="1" ht="54.75" customHeight="1" hidden="1" outlineLevel="1">
      <c r="A513" s="9"/>
      <c r="B513" s="1" t="s">
        <v>61</v>
      </c>
      <c r="C513" s="2" t="s">
        <v>182</v>
      </c>
      <c r="D513" s="12">
        <v>1149</v>
      </c>
      <c r="E513" s="12"/>
      <c r="F513" s="12">
        <f>SUM(D513:E513)</f>
        <v>1149</v>
      </c>
      <c r="G513" s="12"/>
      <c r="H513" s="12">
        <f>SUM(F513:G513)</f>
        <v>1149</v>
      </c>
      <c r="I513" s="12">
        <v>495</v>
      </c>
      <c r="J513" s="12">
        <f>SUM(H513:I513)</f>
        <v>1644</v>
      </c>
      <c r="K513" s="12"/>
      <c r="L513" s="12">
        <f>SUM(J513:K513)</f>
        <v>1644</v>
      </c>
      <c r="M513" s="12"/>
      <c r="N513" s="12">
        <f>SUM(L513:M513)</f>
        <v>1644</v>
      </c>
      <c r="O513" s="12"/>
      <c r="P513" s="12">
        <f>SUM(N513:O513)</f>
        <v>1644</v>
      </c>
      <c r="Q513" s="12"/>
      <c r="R513" s="12">
        <f>SUM(P513:Q513)</f>
        <v>1644</v>
      </c>
      <c r="S513" s="12"/>
      <c r="T513" s="12">
        <f>SUM(R513:S513)</f>
        <v>1644</v>
      </c>
    </row>
    <row r="514" spans="1:20" s="26" customFormat="1" ht="28.5" customHeight="1" hidden="1" outlineLevel="1">
      <c r="A514" s="9"/>
      <c r="B514" s="1" t="s">
        <v>137</v>
      </c>
      <c r="C514" s="2" t="s">
        <v>64</v>
      </c>
      <c r="D514" s="12">
        <v>168</v>
      </c>
      <c r="E514" s="12"/>
      <c r="F514" s="12">
        <f>SUM(D514:E514)</f>
        <v>168</v>
      </c>
      <c r="G514" s="12"/>
      <c r="H514" s="12">
        <f>SUM(F514:G514)</f>
        <v>168</v>
      </c>
      <c r="I514" s="12"/>
      <c r="J514" s="12">
        <f>SUM(H514:I514)</f>
        <v>168</v>
      </c>
      <c r="K514" s="12"/>
      <c r="L514" s="12">
        <f>SUM(J514:K514)</f>
        <v>168</v>
      </c>
      <c r="M514" s="12"/>
      <c r="N514" s="12">
        <f>SUM(L514:M514)</f>
        <v>168</v>
      </c>
      <c r="O514" s="12"/>
      <c r="P514" s="12">
        <f>SUM(N514:O514)</f>
        <v>168</v>
      </c>
      <c r="Q514" s="12"/>
      <c r="R514" s="12">
        <f>SUM(P514:Q514)</f>
        <v>168</v>
      </c>
      <c r="S514" s="12"/>
      <c r="T514" s="12">
        <f>SUM(R514:S514)</f>
        <v>168</v>
      </c>
    </row>
    <row r="515" spans="1:20" s="62" customFormat="1" ht="28.5" customHeight="1" hidden="1" outlineLevel="1">
      <c r="A515" s="9" t="s">
        <v>359</v>
      </c>
      <c r="B515" s="1"/>
      <c r="C515" s="2" t="s">
        <v>474</v>
      </c>
      <c r="D515" s="12">
        <f aca="true" t="shared" si="352" ref="D515:T515">D516</f>
        <v>578.3</v>
      </c>
      <c r="E515" s="12">
        <f t="shared" si="352"/>
        <v>0</v>
      </c>
      <c r="F515" s="12">
        <f t="shared" si="352"/>
        <v>578.3</v>
      </c>
      <c r="G515" s="12">
        <f t="shared" si="352"/>
        <v>0</v>
      </c>
      <c r="H515" s="12">
        <f t="shared" si="352"/>
        <v>578.3</v>
      </c>
      <c r="I515" s="12">
        <f t="shared" si="352"/>
        <v>0</v>
      </c>
      <c r="J515" s="12">
        <f t="shared" si="352"/>
        <v>578.3</v>
      </c>
      <c r="K515" s="12">
        <f t="shared" si="352"/>
        <v>0</v>
      </c>
      <c r="L515" s="12">
        <f t="shared" si="352"/>
        <v>578.3</v>
      </c>
      <c r="M515" s="12">
        <f t="shared" si="352"/>
        <v>0</v>
      </c>
      <c r="N515" s="12">
        <f t="shared" si="352"/>
        <v>578.3</v>
      </c>
      <c r="O515" s="12">
        <f t="shared" si="352"/>
        <v>0</v>
      </c>
      <c r="P515" s="12">
        <f t="shared" si="352"/>
        <v>578.3</v>
      </c>
      <c r="Q515" s="12">
        <f t="shared" si="352"/>
        <v>0</v>
      </c>
      <c r="R515" s="12">
        <f t="shared" si="352"/>
        <v>578.3</v>
      </c>
      <c r="S515" s="12">
        <f t="shared" si="352"/>
        <v>0</v>
      </c>
      <c r="T515" s="12">
        <f t="shared" si="352"/>
        <v>578.3</v>
      </c>
    </row>
    <row r="516" spans="1:20" s="62" customFormat="1" ht="28.5" customHeight="1" hidden="1" outlineLevel="1">
      <c r="A516" s="37"/>
      <c r="B516" s="1" t="s">
        <v>137</v>
      </c>
      <c r="C516" s="2" t="s">
        <v>64</v>
      </c>
      <c r="D516" s="12">
        <v>578.3</v>
      </c>
      <c r="E516" s="12"/>
      <c r="F516" s="12">
        <f>SUM(D516:E516)</f>
        <v>578.3</v>
      </c>
      <c r="G516" s="12"/>
      <c r="H516" s="12">
        <f>SUM(F516:G516)</f>
        <v>578.3</v>
      </c>
      <c r="I516" s="12"/>
      <c r="J516" s="12">
        <f>SUM(H516:I516)</f>
        <v>578.3</v>
      </c>
      <c r="K516" s="12"/>
      <c r="L516" s="12">
        <f>SUM(J516:K516)</f>
        <v>578.3</v>
      </c>
      <c r="M516" s="12"/>
      <c r="N516" s="12">
        <f>SUM(L516:M516)</f>
        <v>578.3</v>
      </c>
      <c r="O516" s="12"/>
      <c r="P516" s="12">
        <f>SUM(N516:O516)</f>
        <v>578.3</v>
      </c>
      <c r="Q516" s="12"/>
      <c r="R516" s="12">
        <f>SUM(P516:Q516)</f>
        <v>578.3</v>
      </c>
      <c r="S516" s="12"/>
      <c r="T516" s="12">
        <f>SUM(R516:S516)</f>
        <v>578.3</v>
      </c>
    </row>
    <row r="517" spans="1:20" s="108" customFormat="1" ht="16.5" customHeight="1" collapsed="1">
      <c r="A517" s="104"/>
      <c r="B517" s="105"/>
      <c r="C517" s="106" t="s">
        <v>453</v>
      </c>
      <c r="D517" s="107">
        <f aca="true" t="shared" si="353" ref="D517:N517">D9+D100+D139+D182+D229+D278+D291+D311+D365+D396+D407+D481+D426</f>
        <v>575669.19534</v>
      </c>
      <c r="E517" s="107">
        <f t="shared" si="353"/>
        <v>660.0999999999999</v>
      </c>
      <c r="F517" s="107">
        <f t="shared" si="353"/>
        <v>576329.2953400002</v>
      </c>
      <c r="G517" s="107">
        <f t="shared" si="353"/>
        <v>207.02100000000002</v>
      </c>
      <c r="H517" s="107">
        <f t="shared" si="353"/>
        <v>576536.3163399999</v>
      </c>
      <c r="I517" s="107">
        <f t="shared" si="353"/>
        <v>191.29914000000008</v>
      </c>
      <c r="J517" s="107">
        <f t="shared" si="353"/>
        <v>576727.6154799999</v>
      </c>
      <c r="K517" s="107">
        <f t="shared" si="353"/>
        <v>1271.65571</v>
      </c>
      <c r="L517" s="107">
        <f t="shared" si="353"/>
        <v>577999.27119</v>
      </c>
      <c r="M517" s="107">
        <f t="shared" si="353"/>
        <v>967.8814100000004</v>
      </c>
      <c r="N517" s="107">
        <f t="shared" si="353"/>
        <v>578967.1525999999</v>
      </c>
      <c r="O517" s="107">
        <f aca="true" t="shared" si="354" ref="O517:T517">O9+O100+O139+O182+O229+O278+O291+O311+O365+O396+O407+O481+O426</f>
        <v>4147.299999999999</v>
      </c>
      <c r="P517" s="107">
        <f t="shared" si="354"/>
        <v>583114.4526</v>
      </c>
      <c r="Q517" s="107">
        <f t="shared" si="354"/>
        <v>665</v>
      </c>
      <c r="R517" s="107">
        <f t="shared" si="354"/>
        <v>583779.4526</v>
      </c>
      <c r="S517" s="107">
        <f t="shared" si="354"/>
        <v>0</v>
      </c>
      <c r="T517" s="107">
        <f t="shared" si="354"/>
        <v>583779.4526000001</v>
      </c>
    </row>
    <row r="518" spans="1:20" s="57" customFormat="1" ht="12.75" hidden="1" outlineLevel="1">
      <c r="A518" s="58"/>
      <c r="B518" s="59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</row>
    <row r="519" spans="1:20" s="57" customFormat="1" ht="12.75" hidden="1" outlineLevel="1">
      <c r="A519" s="95" t="s">
        <v>452</v>
      </c>
      <c r="B519" s="96"/>
      <c r="C519" s="97"/>
      <c r="D519" s="98" t="e">
        <f>#REF!-'Приложение 2'!D517</f>
        <v>#REF!</v>
      </c>
      <c r="E519" s="98" t="e">
        <f>#REF!-'Приложение 2'!E517</f>
        <v>#REF!</v>
      </c>
      <c r="F519" s="98">
        <f>576329.29534-F517</f>
        <v>0</v>
      </c>
      <c r="G519" s="98">
        <f>0-G517</f>
        <v>-207.02100000000002</v>
      </c>
      <c r="H519" s="98" t="e">
        <f>#REF!-'Приложение 2'!H517</f>
        <v>#REF!</v>
      </c>
      <c r="I519" s="98" t="e">
        <f>#REF!-'Приложение 2'!I517</f>
        <v>#REF!</v>
      </c>
      <c r="J519" s="98" t="e">
        <f>SUM(H519:I519)</f>
        <v>#REF!</v>
      </c>
      <c r="K519" s="98" t="e">
        <f>#REF!-'Приложение 2'!K517</f>
        <v>#REF!</v>
      </c>
      <c r="L519" s="98" t="e">
        <f>#REF!-'Приложение 2'!L517</f>
        <v>#REF!</v>
      </c>
      <c r="M519" s="98" t="e">
        <f>#REF!-'Приложение 2'!M517</f>
        <v>#REF!</v>
      </c>
      <c r="N519" s="98" t="e">
        <f>SUM(L519:M519)</f>
        <v>#REF!</v>
      </c>
      <c r="O519" s="98" t="e">
        <f>#REF!-'Приложение 2'!O517</f>
        <v>#REF!</v>
      </c>
      <c r="P519" s="98">
        <f>'Приложение 1'!M73-'Приложение 2'!P517</f>
        <v>-1882.6325800000923</v>
      </c>
      <c r="Q519" s="98">
        <f>'Приложение 1'!N73-'Приложение 2'!Q517</f>
        <v>-650</v>
      </c>
      <c r="R519" s="98">
        <f>'Приложение 1'!O73-'Приложение 2'!R517</f>
        <v>-2532.6325800000923</v>
      </c>
      <c r="S519" s="98">
        <f>'Приложение 1'!P73-'Приложение 2'!S517</f>
        <v>0</v>
      </c>
      <c r="T519" s="98">
        <f>'Приложение 1'!Q73-'Приложение 2'!T517</f>
        <v>-2532.6325800002087</v>
      </c>
    </row>
    <row r="520" spans="1:2" s="57" customFormat="1" ht="12.75" collapsed="1">
      <c r="A520" s="58"/>
      <c r="B520" s="59"/>
    </row>
    <row r="521" spans="1:2" s="57" customFormat="1" ht="12.75">
      <c r="A521" s="58"/>
      <c r="B521" s="59"/>
    </row>
    <row r="522" spans="1:2" s="57" customFormat="1" ht="12.75">
      <c r="A522" s="58"/>
      <c r="B522" s="59"/>
    </row>
    <row r="523" spans="1:2" s="57" customFormat="1" ht="12.75">
      <c r="A523" s="58"/>
      <c r="B523" s="59"/>
    </row>
    <row r="524" spans="1:2" s="57" customFormat="1" ht="12.75">
      <c r="A524" s="58"/>
      <c r="B524" s="59"/>
    </row>
    <row r="525" spans="1:2" s="57" customFormat="1" ht="12.75">
      <c r="A525" s="58"/>
      <c r="B525" s="59"/>
    </row>
    <row r="526" spans="1:2" s="57" customFormat="1" ht="12.75">
      <c r="A526" s="58"/>
      <c r="B526" s="59"/>
    </row>
    <row r="527" spans="1:2" s="57" customFormat="1" ht="12.75">
      <c r="A527" s="58"/>
      <c r="B527" s="59"/>
    </row>
    <row r="528" spans="1:2" s="57" customFormat="1" ht="12.75">
      <c r="A528" s="58"/>
      <c r="B528" s="59"/>
    </row>
    <row r="529" spans="1:2" s="57" customFormat="1" ht="12.75">
      <c r="A529" s="58"/>
      <c r="B529" s="59"/>
    </row>
    <row r="530" spans="1:2" s="57" customFormat="1" ht="12.75">
      <c r="A530" s="58"/>
      <c r="B530" s="59"/>
    </row>
    <row r="531" spans="1:2" s="57" customFormat="1" ht="12.75">
      <c r="A531" s="58"/>
      <c r="B531" s="59"/>
    </row>
    <row r="532" spans="1:2" s="57" customFormat="1" ht="12.75">
      <c r="A532" s="58"/>
      <c r="B532" s="59"/>
    </row>
    <row r="533" spans="1:2" s="57" customFormat="1" ht="12.75">
      <c r="A533" s="58"/>
      <c r="B533" s="59"/>
    </row>
    <row r="534" spans="1:2" s="57" customFormat="1" ht="12.75">
      <c r="A534" s="58"/>
      <c r="B534" s="59"/>
    </row>
    <row r="535" spans="1:2" s="57" customFormat="1" ht="12.75">
      <c r="A535" s="58"/>
      <c r="B535" s="59"/>
    </row>
    <row r="536" spans="1:2" s="57" customFormat="1" ht="12.75">
      <c r="A536" s="58"/>
      <c r="B536" s="59"/>
    </row>
    <row r="537" spans="1:2" s="57" customFormat="1" ht="12.75">
      <c r="A537" s="58"/>
      <c r="B537" s="59"/>
    </row>
    <row r="538" spans="1:2" s="57" customFormat="1" ht="12.75">
      <c r="A538" s="58"/>
      <c r="B538" s="59"/>
    </row>
    <row r="539" spans="1:2" s="57" customFormat="1" ht="12.75">
      <c r="A539" s="58"/>
      <c r="B539" s="59"/>
    </row>
    <row r="540" spans="1:2" s="57" customFormat="1" ht="12.75">
      <c r="A540" s="58"/>
      <c r="B540" s="59"/>
    </row>
    <row r="541" spans="1:2" s="57" customFormat="1" ht="12.75">
      <c r="A541" s="58"/>
      <c r="B541" s="59"/>
    </row>
    <row r="542" spans="1:2" s="57" customFormat="1" ht="12.75">
      <c r="A542" s="58"/>
      <c r="B542" s="59"/>
    </row>
    <row r="543" spans="1:2" s="57" customFormat="1" ht="12.75">
      <c r="A543" s="58"/>
      <c r="B543" s="59"/>
    </row>
    <row r="544" spans="1:2" s="57" customFormat="1" ht="12.75">
      <c r="A544" s="58"/>
      <c r="B544" s="59"/>
    </row>
    <row r="545" spans="1:2" s="57" customFormat="1" ht="12.75">
      <c r="A545" s="58"/>
      <c r="B545" s="59"/>
    </row>
    <row r="546" spans="1:2" s="57" customFormat="1" ht="12.75">
      <c r="A546" s="58"/>
      <c r="B546" s="59"/>
    </row>
    <row r="547" spans="1:2" s="57" customFormat="1" ht="12.75">
      <c r="A547" s="58"/>
      <c r="B547" s="59"/>
    </row>
    <row r="548" spans="1:2" s="57" customFormat="1" ht="12.75">
      <c r="A548" s="58"/>
      <c r="B548" s="59"/>
    </row>
    <row r="549" spans="1:2" s="57" customFormat="1" ht="12.75">
      <c r="A549" s="58"/>
      <c r="B549" s="59"/>
    </row>
    <row r="550" spans="1:2" s="57" customFormat="1" ht="12.75">
      <c r="A550" s="58"/>
      <c r="B550" s="59"/>
    </row>
    <row r="551" spans="1:2" s="57" customFormat="1" ht="12.75">
      <c r="A551" s="58"/>
      <c r="B551" s="59"/>
    </row>
    <row r="552" spans="1:2" s="57" customFormat="1" ht="12.75">
      <c r="A552" s="58"/>
      <c r="B552" s="59"/>
    </row>
    <row r="553" spans="1:2" s="57" customFormat="1" ht="12.75">
      <c r="A553" s="58"/>
      <c r="B553" s="59"/>
    </row>
    <row r="554" spans="1:2" s="57" customFormat="1" ht="12.75">
      <c r="A554" s="58"/>
      <c r="B554" s="59"/>
    </row>
    <row r="555" spans="1:2" s="57" customFormat="1" ht="12.75">
      <c r="A555" s="58"/>
      <c r="B555" s="59"/>
    </row>
    <row r="556" spans="1:2" s="57" customFormat="1" ht="12.75">
      <c r="A556" s="58"/>
      <c r="B556" s="59"/>
    </row>
    <row r="557" spans="1:2" s="57" customFormat="1" ht="12.75">
      <c r="A557" s="58"/>
      <c r="B557" s="59"/>
    </row>
    <row r="558" spans="1:2" s="57" customFormat="1" ht="12.75">
      <c r="A558" s="58"/>
      <c r="B558" s="59"/>
    </row>
    <row r="559" spans="1:2" s="57" customFormat="1" ht="12.75">
      <c r="A559" s="58"/>
      <c r="B559" s="59"/>
    </row>
    <row r="560" spans="1:2" s="57" customFormat="1" ht="12.75">
      <c r="A560" s="58"/>
      <c r="B560" s="59"/>
    </row>
    <row r="561" spans="1:2" s="57" customFormat="1" ht="12.75">
      <c r="A561" s="58"/>
      <c r="B561" s="59"/>
    </row>
    <row r="562" spans="1:2" s="57" customFormat="1" ht="12.75">
      <c r="A562" s="58"/>
      <c r="B562" s="59"/>
    </row>
    <row r="563" spans="1:2" s="57" customFormat="1" ht="12.75">
      <c r="A563" s="58"/>
      <c r="B563" s="59"/>
    </row>
    <row r="564" spans="1:2" s="57" customFormat="1" ht="12.75">
      <c r="A564" s="58"/>
      <c r="B564" s="59"/>
    </row>
    <row r="565" spans="1:2" s="57" customFormat="1" ht="12.75">
      <c r="A565" s="58"/>
      <c r="B565" s="59"/>
    </row>
    <row r="566" spans="1:2" s="57" customFormat="1" ht="12.75">
      <c r="A566" s="58"/>
      <c r="B566" s="59"/>
    </row>
    <row r="567" spans="1:2" s="57" customFormat="1" ht="12.75">
      <c r="A567" s="58"/>
      <c r="B567" s="59"/>
    </row>
    <row r="568" spans="1:2" s="57" customFormat="1" ht="12.75">
      <c r="A568" s="58"/>
      <c r="B568" s="59"/>
    </row>
    <row r="569" spans="1:2" s="57" customFormat="1" ht="12.75">
      <c r="A569" s="58"/>
      <c r="B569" s="59"/>
    </row>
    <row r="570" spans="1:2" s="57" customFormat="1" ht="12.75">
      <c r="A570" s="58"/>
      <c r="B570" s="59"/>
    </row>
    <row r="571" spans="1:2" s="57" customFormat="1" ht="12.75">
      <c r="A571" s="58"/>
      <c r="B571" s="59"/>
    </row>
    <row r="572" spans="1:2" s="57" customFormat="1" ht="12.75">
      <c r="A572" s="58"/>
      <c r="B572" s="59"/>
    </row>
    <row r="573" spans="1:2" s="57" customFormat="1" ht="12.75">
      <c r="A573" s="58"/>
      <c r="B573" s="59"/>
    </row>
    <row r="574" spans="1:2" s="57" customFormat="1" ht="12.75">
      <c r="A574" s="58"/>
      <c r="B574" s="59"/>
    </row>
    <row r="575" spans="1:2" s="57" customFormat="1" ht="12.75">
      <c r="A575" s="58"/>
      <c r="B575" s="59"/>
    </row>
    <row r="576" spans="1:2" s="57" customFormat="1" ht="12.75">
      <c r="A576" s="58"/>
      <c r="B576" s="59"/>
    </row>
    <row r="577" spans="1:2" s="57" customFormat="1" ht="12.75">
      <c r="A577" s="58"/>
      <c r="B577" s="59"/>
    </row>
    <row r="578" spans="1:2" s="57" customFormat="1" ht="12.75">
      <c r="A578" s="58"/>
      <c r="B578" s="59"/>
    </row>
    <row r="579" spans="1:2" s="57" customFormat="1" ht="12.75">
      <c r="A579" s="58"/>
      <c r="B579" s="59"/>
    </row>
    <row r="580" spans="1:2" s="57" customFormat="1" ht="12.75">
      <c r="A580" s="58"/>
      <c r="B580" s="59"/>
    </row>
    <row r="581" spans="1:2" s="57" customFormat="1" ht="12.75">
      <c r="A581" s="58"/>
      <c r="B581" s="59"/>
    </row>
    <row r="582" spans="1:2" s="57" customFormat="1" ht="12.75">
      <c r="A582" s="58"/>
      <c r="B582" s="59"/>
    </row>
  </sheetData>
  <sheetProtection/>
  <mergeCells count="1">
    <mergeCell ref="A5:T5"/>
  </mergeCells>
  <printOptions/>
  <pageMargins left="0.984251968503937" right="0.4724409448818898" top="0.5118110236220472" bottom="0.5118110236220472" header="0.5118110236220472" footer="0.31496062992125984"/>
  <pageSetup firstPageNumber="3" useFirstPageNumber="1" fitToHeight="0" horizontalDpi="600" verticalDpi="6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8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 outlineLevelRow="1" outlineLevelCol="1"/>
  <cols>
    <col min="1" max="1" width="5.875" style="19" customWidth="1"/>
    <col min="2" max="2" width="8.75390625" style="19" customWidth="1"/>
    <col min="3" max="3" width="12.375" style="31" customWidth="1"/>
    <col min="4" max="4" width="7.875" style="32" customWidth="1"/>
    <col min="5" max="5" width="48.375" style="19" customWidth="1"/>
    <col min="6" max="7" width="12.625" style="18" hidden="1" customWidth="1" outlineLevel="1"/>
    <col min="8" max="8" width="12.625" style="18" hidden="1" customWidth="1" outlineLevel="1" collapsed="1"/>
    <col min="9" max="9" width="12.625" style="18" hidden="1" customWidth="1" outlineLevel="1"/>
    <col min="10" max="10" width="12.625" style="18" hidden="1" customWidth="1" outlineLevel="1" collapsed="1"/>
    <col min="11" max="11" width="12.625" style="18" hidden="1" customWidth="1" outlineLevel="1"/>
    <col min="12" max="12" width="12.625" style="18" hidden="1" customWidth="1" outlineLevel="1" collapsed="1"/>
    <col min="13" max="13" width="12.625" style="18" hidden="1" customWidth="1" outlineLevel="1"/>
    <col min="14" max="14" width="12.625" style="18" hidden="1" customWidth="1" outlineLevel="1" collapsed="1"/>
    <col min="15" max="15" width="12.625" style="18" hidden="1" customWidth="1" outlineLevel="1"/>
    <col min="16" max="16" width="12.625" style="18" hidden="1" customWidth="1" outlineLevel="1" collapsed="1"/>
    <col min="17" max="17" width="12.625" style="18" hidden="1" customWidth="1" outlineLevel="1"/>
    <col min="18" max="18" width="12.625" style="18" hidden="1" customWidth="1" outlineLevel="1" collapsed="1"/>
    <col min="19" max="19" width="12.625" style="18" hidden="1" customWidth="1" outlineLevel="1"/>
    <col min="20" max="20" width="12.625" style="18" customWidth="1" collapsed="1"/>
    <col min="21" max="22" width="12.625" style="18" customWidth="1"/>
    <col min="23" max="16384" width="9.125" style="14" customWidth="1"/>
  </cols>
  <sheetData>
    <row r="1" spans="5:22" ht="12.75">
      <c r="E1" s="19" t="s">
        <v>751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5:22" ht="12.75">
      <c r="E2" s="19" t="s">
        <v>501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5:22" ht="12.75">
      <c r="E3" s="19" t="s">
        <v>748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5" spans="1:22" ht="32.25" customHeight="1">
      <c r="A5" s="181" t="s">
        <v>738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7" spans="1:22" ht="120" customHeight="1">
      <c r="A7" s="33" t="s">
        <v>96</v>
      </c>
      <c r="B7" s="33" t="s">
        <v>97</v>
      </c>
      <c r="C7" s="33" t="s">
        <v>154</v>
      </c>
      <c r="D7" s="9" t="s">
        <v>58</v>
      </c>
      <c r="E7" s="33" t="s">
        <v>59</v>
      </c>
      <c r="F7" s="103" t="s">
        <v>574</v>
      </c>
      <c r="G7" s="103" t="s">
        <v>573</v>
      </c>
      <c r="H7" s="55" t="s">
        <v>576</v>
      </c>
      <c r="I7" s="55" t="s">
        <v>573</v>
      </c>
      <c r="J7" s="55" t="s">
        <v>699</v>
      </c>
      <c r="K7" s="55" t="s">
        <v>573</v>
      </c>
      <c r="L7" s="55" t="s">
        <v>714</v>
      </c>
      <c r="M7" s="55" t="s">
        <v>573</v>
      </c>
      <c r="N7" s="55" t="s">
        <v>723</v>
      </c>
      <c r="O7" s="103" t="s">
        <v>573</v>
      </c>
      <c r="P7" s="55" t="s">
        <v>737</v>
      </c>
      <c r="Q7" s="103" t="s">
        <v>573</v>
      </c>
      <c r="R7" s="55" t="s">
        <v>739</v>
      </c>
      <c r="S7" s="103" t="s">
        <v>573</v>
      </c>
      <c r="T7" s="55" t="s">
        <v>744</v>
      </c>
      <c r="U7" s="103" t="s">
        <v>573</v>
      </c>
      <c r="V7" s="55" t="s">
        <v>575</v>
      </c>
    </row>
    <row r="8" spans="1:22" s="34" customFormat="1" ht="14.25" customHeight="1">
      <c r="A8" s="15">
        <v>1</v>
      </c>
      <c r="B8" s="15">
        <f>A8+1</f>
        <v>2</v>
      </c>
      <c r="C8" s="8">
        <f>B8+1</f>
        <v>3</v>
      </c>
      <c r="D8" s="15">
        <f>C8+1</f>
        <v>4</v>
      </c>
      <c r="E8" s="15">
        <f>D8+1</f>
        <v>5</v>
      </c>
      <c r="F8" s="15">
        <f>E8+1</f>
        <v>6</v>
      </c>
      <c r="G8" s="15">
        <v>6</v>
      </c>
      <c r="H8" s="15">
        <v>6</v>
      </c>
      <c r="I8" s="15">
        <f>H8+1</f>
        <v>7</v>
      </c>
      <c r="J8" s="15">
        <v>6</v>
      </c>
      <c r="K8" s="15">
        <f>J8+1</f>
        <v>7</v>
      </c>
      <c r="L8" s="15">
        <v>6</v>
      </c>
      <c r="M8" s="15">
        <f>L8+1</f>
        <v>7</v>
      </c>
      <c r="N8" s="15">
        <v>6</v>
      </c>
      <c r="O8" s="15">
        <f>N8+1</f>
        <v>7</v>
      </c>
      <c r="P8" s="15">
        <v>6</v>
      </c>
      <c r="Q8" s="15">
        <f>P8+1</f>
        <v>7</v>
      </c>
      <c r="R8" s="15">
        <v>6</v>
      </c>
      <c r="S8" s="15">
        <f>R8+1</f>
        <v>7</v>
      </c>
      <c r="T8" s="15">
        <v>6</v>
      </c>
      <c r="U8" s="15">
        <f>T8+1</f>
        <v>7</v>
      </c>
      <c r="V8" s="15">
        <f>U8+1</f>
        <v>8</v>
      </c>
    </row>
    <row r="9" spans="1:22" s="27" customFormat="1" ht="16.5" customHeight="1">
      <c r="A9" s="35">
        <v>906</v>
      </c>
      <c r="B9" s="35"/>
      <c r="C9" s="35"/>
      <c r="D9" s="35"/>
      <c r="E9" s="36" t="s">
        <v>471</v>
      </c>
      <c r="F9" s="11">
        <f aca="true" t="shared" si="0" ref="F9:P9">F10+F117+F125+F163+F233+F370+F414+F407</f>
        <v>196135.01278</v>
      </c>
      <c r="G9" s="11">
        <f t="shared" si="0"/>
        <v>660.1</v>
      </c>
      <c r="H9" s="11">
        <f t="shared" si="0"/>
        <v>196795.11278</v>
      </c>
      <c r="I9" s="11">
        <f t="shared" si="0"/>
        <v>207.02100000000002</v>
      </c>
      <c r="J9" s="11">
        <f t="shared" si="0"/>
        <v>197002.13378</v>
      </c>
      <c r="K9" s="11">
        <f t="shared" si="0"/>
        <v>-2471.648659999999</v>
      </c>
      <c r="L9" s="11">
        <f t="shared" si="0"/>
        <v>194530.48512</v>
      </c>
      <c r="M9" s="11">
        <f t="shared" si="0"/>
        <v>-667.33926</v>
      </c>
      <c r="N9" s="11">
        <f t="shared" si="0"/>
        <v>193863.14585999996</v>
      </c>
      <c r="O9" s="11">
        <f t="shared" si="0"/>
        <v>1041.8798300000003</v>
      </c>
      <c r="P9" s="11">
        <f t="shared" si="0"/>
        <v>194905.02569</v>
      </c>
      <c r="Q9" s="11">
        <f aca="true" t="shared" si="1" ref="Q9:V9">Q10+Q117+Q125+Q163+Q233+Q370+Q414+Q407</f>
        <v>2624.10557</v>
      </c>
      <c r="R9" s="11">
        <f t="shared" si="1"/>
        <v>197529.13126</v>
      </c>
      <c r="S9" s="11">
        <f t="shared" si="1"/>
        <v>826.253</v>
      </c>
      <c r="T9" s="11">
        <f t="shared" si="1"/>
        <v>198355.38426</v>
      </c>
      <c r="U9" s="11">
        <f t="shared" si="1"/>
        <v>0</v>
      </c>
      <c r="V9" s="11">
        <f t="shared" si="1"/>
        <v>198355.38426</v>
      </c>
    </row>
    <row r="10" spans="1:22" s="34" customFormat="1" ht="15.75" customHeight="1">
      <c r="A10" s="8"/>
      <c r="B10" s="37" t="s">
        <v>98</v>
      </c>
      <c r="C10" s="33"/>
      <c r="D10" s="9"/>
      <c r="E10" s="10" t="s">
        <v>170</v>
      </c>
      <c r="F10" s="12">
        <f aca="true" t="shared" si="2" ref="F10:L10">F11+F16+F55+F61</f>
        <v>56167.569540000004</v>
      </c>
      <c r="G10" s="12">
        <f t="shared" si="2"/>
        <v>-190.99999999999997</v>
      </c>
      <c r="H10" s="12">
        <f t="shared" si="2"/>
        <v>55976.56954000001</v>
      </c>
      <c r="I10" s="12">
        <f t="shared" si="2"/>
        <v>0</v>
      </c>
      <c r="J10" s="12">
        <f t="shared" si="2"/>
        <v>55976.56954000001</v>
      </c>
      <c r="K10" s="12">
        <f t="shared" si="2"/>
        <v>-3702.3695399999997</v>
      </c>
      <c r="L10" s="12">
        <f t="shared" si="2"/>
        <v>52274.20000000001</v>
      </c>
      <c r="M10" s="12">
        <f aca="true" t="shared" si="3" ref="M10:R10">M11+M16+M55+M61</f>
        <v>236.47269</v>
      </c>
      <c r="N10" s="12">
        <f t="shared" si="3"/>
        <v>52510.67269000001</v>
      </c>
      <c r="O10" s="12">
        <f t="shared" si="3"/>
        <v>136.644</v>
      </c>
      <c r="P10" s="12">
        <f t="shared" si="3"/>
        <v>52647.31669000001</v>
      </c>
      <c r="Q10" s="12">
        <f t="shared" si="3"/>
        <v>25.25</v>
      </c>
      <c r="R10" s="12">
        <f t="shared" si="3"/>
        <v>52672.56669000001</v>
      </c>
      <c r="S10" s="12">
        <f>S11+S16+S55+S61</f>
        <v>641.64353</v>
      </c>
      <c r="T10" s="12">
        <f>T11+T16+T55+T61</f>
        <v>53314.21022000001</v>
      </c>
      <c r="U10" s="12">
        <f>U11+U16+U55+U61</f>
        <v>-118</v>
      </c>
      <c r="V10" s="12">
        <f>V11+V16+V55+V61</f>
        <v>53196.21022000001</v>
      </c>
    </row>
    <row r="11" spans="1:22" s="34" customFormat="1" ht="29.25" customHeight="1" hidden="1" outlineLevel="1">
      <c r="A11" s="8"/>
      <c r="B11" s="9" t="s">
        <v>51</v>
      </c>
      <c r="C11" s="33"/>
      <c r="D11" s="9"/>
      <c r="E11" s="10" t="s">
        <v>52</v>
      </c>
      <c r="F11" s="12">
        <f>F12</f>
        <v>2173</v>
      </c>
      <c r="G11" s="12">
        <f aca="true" t="shared" si="4" ref="G11:V14">G12</f>
        <v>0</v>
      </c>
      <c r="H11" s="12">
        <f t="shared" si="4"/>
        <v>2173</v>
      </c>
      <c r="I11" s="12">
        <f t="shared" si="4"/>
        <v>0</v>
      </c>
      <c r="J11" s="12">
        <f t="shared" si="4"/>
        <v>2173</v>
      </c>
      <c r="K11" s="12">
        <f t="shared" si="4"/>
        <v>0</v>
      </c>
      <c r="L11" s="12">
        <f t="shared" si="4"/>
        <v>2173</v>
      </c>
      <c r="M11" s="12">
        <f t="shared" si="4"/>
        <v>0</v>
      </c>
      <c r="N11" s="12">
        <f t="shared" si="4"/>
        <v>2173</v>
      </c>
      <c r="O11" s="12">
        <f t="shared" si="4"/>
        <v>0</v>
      </c>
      <c r="P11" s="12">
        <f t="shared" si="4"/>
        <v>2173</v>
      </c>
      <c r="Q11" s="12">
        <f t="shared" si="4"/>
        <v>0</v>
      </c>
      <c r="R11" s="12">
        <f t="shared" si="4"/>
        <v>2173</v>
      </c>
      <c r="S11" s="12">
        <f t="shared" si="4"/>
        <v>0</v>
      </c>
      <c r="T11" s="12">
        <f t="shared" si="4"/>
        <v>2173</v>
      </c>
      <c r="U11" s="12">
        <f t="shared" si="4"/>
        <v>0</v>
      </c>
      <c r="V11" s="12">
        <f t="shared" si="4"/>
        <v>2173</v>
      </c>
    </row>
    <row r="12" spans="1:22" s="26" customFormat="1" ht="27.75" customHeight="1" hidden="1" outlineLevel="1">
      <c r="A12" s="8"/>
      <c r="B12" s="8"/>
      <c r="C12" s="37" t="s">
        <v>39</v>
      </c>
      <c r="D12" s="8"/>
      <c r="E12" s="10" t="s">
        <v>348</v>
      </c>
      <c r="F12" s="12">
        <f>F13</f>
        <v>2173</v>
      </c>
      <c r="G12" s="12">
        <f t="shared" si="4"/>
        <v>0</v>
      </c>
      <c r="H12" s="12">
        <f t="shared" si="4"/>
        <v>2173</v>
      </c>
      <c r="I12" s="12">
        <f t="shared" si="4"/>
        <v>0</v>
      </c>
      <c r="J12" s="12">
        <f t="shared" si="4"/>
        <v>2173</v>
      </c>
      <c r="K12" s="12">
        <f t="shared" si="4"/>
        <v>0</v>
      </c>
      <c r="L12" s="12">
        <f t="shared" si="4"/>
        <v>2173</v>
      </c>
      <c r="M12" s="12">
        <f t="shared" si="4"/>
        <v>0</v>
      </c>
      <c r="N12" s="12">
        <f t="shared" si="4"/>
        <v>2173</v>
      </c>
      <c r="O12" s="12">
        <f t="shared" si="4"/>
        <v>0</v>
      </c>
      <c r="P12" s="12">
        <f t="shared" si="4"/>
        <v>2173</v>
      </c>
      <c r="Q12" s="12">
        <f t="shared" si="4"/>
        <v>0</v>
      </c>
      <c r="R12" s="12">
        <f t="shared" si="4"/>
        <v>2173</v>
      </c>
      <c r="S12" s="12">
        <f t="shared" si="4"/>
        <v>0</v>
      </c>
      <c r="T12" s="12">
        <f t="shared" si="4"/>
        <v>2173</v>
      </c>
      <c r="U12" s="12">
        <f t="shared" si="4"/>
        <v>0</v>
      </c>
      <c r="V12" s="12">
        <f t="shared" si="4"/>
        <v>2173</v>
      </c>
    </row>
    <row r="13" spans="1:22" s="34" customFormat="1" ht="40.5" customHeight="1" hidden="1" outlineLevel="1">
      <c r="A13" s="8"/>
      <c r="B13" s="8"/>
      <c r="C13" s="37" t="s">
        <v>40</v>
      </c>
      <c r="D13" s="1"/>
      <c r="E13" s="2" t="s">
        <v>349</v>
      </c>
      <c r="F13" s="12">
        <f>F14</f>
        <v>2173</v>
      </c>
      <c r="G13" s="12">
        <f t="shared" si="4"/>
        <v>0</v>
      </c>
      <c r="H13" s="12">
        <f t="shared" si="4"/>
        <v>2173</v>
      </c>
      <c r="I13" s="12">
        <f t="shared" si="4"/>
        <v>0</v>
      </c>
      <c r="J13" s="12">
        <f t="shared" si="4"/>
        <v>2173</v>
      </c>
      <c r="K13" s="12">
        <f t="shared" si="4"/>
        <v>0</v>
      </c>
      <c r="L13" s="12">
        <f t="shared" si="4"/>
        <v>2173</v>
      </c>
      <c r="M13" s="12">
        <f t="shared" si="4"/>
        <v>0</v>
      </c>
      <c r="N13" s="12">
        <f t="shared" si="4"/>
        <v>2173</v>
      </c>
      <c r="O13" s="12">
        <f t="shared" si="4"/>
        <v>0</v>
      </c>
      <c r="P13" s="12">
        <f t="shared" si="4"/>
        <v>2173</v>
      </c>
      <c r="Q13" s="12">
        <f t="shared" si="4"/>
        <v>0</v>
      </c>
      <c r="R13" s="12">
        <f t="shared" si="4"/>
        <v>2173</v>
      </c>
      <c r="S13" s="12">
        <f t="shared" si="4"/>
        <v>0</v>
      </c>
      <c r="T13" s="12">
        <f t="shared" si="4"/>
        <v>2173</v>
      </c>
      <c r="U13" s="12">
        <f t="shared" si="4"/>
        <v>0</v>
      </c>
      <c r="V13" s="12">
        <f t="shared" si="4"/>
        <v>2173</v>
      </c>
    </row>
    <row r="14" spans="1:22" s="38" customFormat="1" ht="15" customHeight="1" hidden="1" outlineLevel="1">
      <c r="A14" s="8"/>
      <c r="B14" s="8"/>
      <c r="C14" s="9" t="s">
        <v>350</v>
      </c>
      <c r="D14" s="37"/>
      <c r="E14" s="10" t="s">
        <v>7</v>
      </c>
      <c r="F14" s="12">
        <f>F15</f>
        <v>2173</v>
      </c>
      <c r="G14" s="12">
        <f t="shared" si="4"/>
        <v>0</v>
      </c>
      <c r="H14" s="12">
        <f t="shared" si="4"/>
        <v>2173</v>
      </c>
      <c r="I14" s="12">
        <f t="shared" si="4"/>
        <v>0</v>
      </c>
      <c r="J14" s="12">
        <f t="shared" si="4"/>
        <v>2173</v>
      </c>
      <c r="K14" s="12">
        <f t="shared" si="4"/>
        <v>0</v>
      </c>
      <c r="L14" s="12">
        <f t="shared" si="4"/>
        <v>2173</v>
      </c>
      <c r="M14" s="12">
        <f t="shared" si="4"/>
        <v>0</v>
      </c>
      <c r="N14" s="12">
        <f t="shared" si="4"/>
        <v>2173</v>
      </c>
      <c r="O14" s="12">
        <f t="shared" si="4"/>
        <v>0</v>
      </c>
      <c r="P14" s="12">
        <f t="shared" si="4"/>
        <v>2173</v>
      </c>
      <c r="Q14" s="12">
        <f t="shared" si="4"/>
        <v>0</v>
      </c>
      <c r="R14" s="12">
        <f t="shared" si="4"/>
        <v>2173</v>
      </c>
      <c r="S14" s="12">
        <f t="shared" si="4"/>
        <v>0</v>
      </c>
      <c r="T14" s="12">
        <f t="shared" si="4"/>
        <v>2173</v>
      </c>
      <c r="U14" s="12">
        <f t="shared" si="4"/>
        <v>0</v>
      </c>
      <c r="V14" s="12">
        <f t="shared" si="4"/>
        <v>2173</v>
      </c>
    </row>
    <row r="15" spans="1:22" s="38" customFormat="1" ht="54.75" customHeight="1" hidden="1" outlineLevel="1">
      <c r="A15" s="8"/>
      <c r="B15" s="8"/>
      <c r="C15" s="9"/>
      <c r="D15" s="1" t="s">
        <v>61</v>
      </c>
      <c r="E15" s="2" t="s">
        <v>182</v>
      </c>
      <c r="F15" s="12">
        <v>2173</v>
      </c>
      <c r="G15" s="12"/>
      <c r="H15" s="12">
        <f>SUM(F15:G15)</f>
        <v>2173</v>
      </c>
      <c r="I15" s="12"/>
      <c r="J15" s="12">
        <f>SUM(H15:I15)</f>
        <v>2173</v>
      </c>
      <c r="K15" s="12"/>
      <c r="L15" s="12">
        <f>SUM(J15:K15)</f>
        <v>2173</v>
      </c>
      <c r="M15" s="12"/>
      <c r="N15" s="12">
        <f>SUM(L15:M15)</f>
        <v>2173</v>
      </c>
      <c r="O15" s="12"/>
      <c r="P15" s="12">
        <f>SUM(N15:O15)</f>
        <v>2173</v>
      </c>
      <c r="Q15" s="12"/>
      <c r="R15" s="12">
        <f>SUM(P15:Q15)</f>
        <v>2173</v>
      </c>
      <c r="S15" s="12"/>
      <c r="T15" s="12">
        <f>SUM(R15:S15)</f>
        <v>2173</v>
      </c>
      <c r="U15" s="12"/>
      <c r="V15" s="12">
        <f>SUM(T15:U15)</f>
        <v>2173</v>
      </c>
    </row>
    <row r="16" spans="1:22" s="34" customFormat="1" ht="41.25" customHeight="1" hidden="1" outlineLevel="1">
      <c r="A16" s="8"/>
      <c r="B16" s="37" t="s">
        <v>53</v>
      </c>
      <c r="C16" s="33"/>
      <c r="D16" s="9"/>
      <c r="E16" s="10" t="s">
        <v>128</v>
      </c>
      <c r="F16" s="12">
        <f aca="true" t="shared" si="5" ref="F16:L16">F17+F27+F38+F45</f>
        <v>32397.100000000002</v>
      </c>
      <c r="G16" s="12">
        <f t="shared" si="5"/>
        <v>0</v>
      </c>
      <c r="H16" s="12">
        <f t="shared" si="5"/>
        <v>32397.100000000002</v>
      </c>
      <c r="I16" s="12">
        <f t="shared" si="5"/>
        <v>0</v>
      </c>
      <c r="J16" s="12">
        <f t="shared" si="5"/>
        <v>32397.100000000002</v>
      </c>
      <c r="K16" s="12">
        <f t="shared" si="5"/>
        <v>0</v>
      </c>
      <c r="L16" s="12">
        <f t="shared" si="5"/>
        <v>32397.100000000002</v>
      </c>
      <c r="M16" s="12">
        <f aca="true" t="shared" si="6" ref="M16:R16">M17+M27+M38+M45</f>
        <v>-99</v>
      </c>
      <c r="N16" s="12">
        <f t="shared" si="6"/>
        <v>32298.100000000002</v>
      </c>
      <c r="O16" s="12">
        <f t="shared" si="6"/>
        <v>-70</v>
      </c>
      <c r="P16" s="12">
        <f t="shared" si="6"/>
        <v>32228.100000000002</v>
      </c>
      <c r="Q16" s="12">
        <f t="shared" si="6"/>
        <v>0</v>
      </c>
      <c r="R16" s="12">
        <f t="shared" si="6"/>
        <v>32228.100000000002</v>
      </c>
      <c r="S16" s="12">
        <f>S17+S27+S38+S45</f>
        <v>0</v>
      </c>
      <c r="T16" s="12">
        <f>T17+T27+T38+T45</f>
        <v>32228.100000000002</v>
      </c>
      <c r="U16" s="12">
        <f>U17+U27+U38+U45</f>
        <v>0</v>
      </c>
      <c r="V16" s="12">
        <f>V17+V27+V38+V45</f>
        <v>32228.100000000002</v>
      </c>
    </row>
    <row r="17" spans="1:22" s="34" customFormat="1" ht="28.5" customHeight="1" hidden="1" outlineLevel="1">
      <c r="A17" s="8"/>
      <c r="B17" s="8"/>
      <c r="C17" s="9" t="s">
        <v>75</v>
      </c>
      <c r="D17" s="1"/>
      <c r="E17" s="2" t="s">
        <v>536</v>
      </c>
      <c r="F17" s="12">
        <f aca="true" t="shared" si="7" ref="F17:L17">F18+F22</f>
        <v>146.50000000000003</v>
      </c>
      <c r="G17" s="12">
        <f t="shared" si="7"/>
        <v>0</v>
      </c>
      <c r="H17" s="12">
        <f t="shared" si="7"/>
        <v>146.50000000000003</v>
      </c>
      <c r="I17" s="12">
        <f t="shared" si="7"/>
        <v>0</v>
      </c>
      <c r="J17" s="12">
        <f t="shared" si="7"/>
        <v>146.50000000000003</v>
      </c>
      <c r="K17" s="12">
        <f t="shared" si="7"/>
        <v>0</v>
      </c>
      <c r="L17" s="12">
        <f t="shared" si="7"/>
        <v>146.50000000000003</v>
      </c>
      <c r="M17" s="12">
        <f aca="true" t="shared" si="8" ref="M17:R17">M18+M22</f>
        <v>0</v>
      </c>
      <c r="N17" s="12">
        <f t="shared" si="8"/>
        <v>146.50000000000003</v>
      </c>
      <c r="O17" s="12">
        <f t="shared" si="8"/>
        <v>0</v>
      </c>
      <c r="P17" s="12">
        <f t="shared" si="8"/>
        <v>146.50000000000003</v>
      </c>
      <c r="Q17" s="12">
        <f t="shared" si="8"/>
        <v>0</v>
      </c>
      <c r="R17" s="12">
        <f t="shared" si="8"/>
        <v>146.50000000000003</v>
      </c>
      <c r="S17" s="12">
        <f>S18+S22</f>
        <v>0</v>
      </c>
      <c r="T17" s="12">
        <f>T18+T22</f>
        <v>146.50000000000003</v>
      </c>
      <c r="U17" s="12">
        <f>U18+U22</f>
        <v>0</v>
      </c>
      <c r="V17" s="12">
        <f>V18+V22</f>
        <v>146.50000000000003</v>
      </c>
    </row>
    <row r="18" spans="1:22" s="34" customFormat="1" ht="42" customHeight="1" hidden="1" outlineLevel="1">
      <c r="A18" s="8"/>
      <c r="B18" s="8"/>
      <c r="C18" s="9" t="s">
        <v>76</v>
      </c>
      <c r="D18" s="1"/>
      <c r="E18" s="2" t="s">
        <v>537</v>
      </c>
      <c r="F18" s="12">
        <f>F19</f>
        <v>0.4</v>
      </c>
      <c r="G18" s="12">
        <f aca="true" t="shared" si="9" ref="G18:V20">G19</f>
        <v>0</v>
      </c>
      <c r="H18" s="12">
        <f t="shared" si="9"/>
        <v>0.4</v>
      </c>
      <c r="I18" s="12">
        <f t="shared" si="9"/>
        <v>0</v>
      </c>
      <c r="J18" s="12">
        <f t="shared" si="9"/>
        <v>0.4</v>
      </c>
      <c r="K18" s="12">
        <f t="shared" si="9"/>
        <v>0</v>
      </c>
      <c r="L18" s="12">
        <f t="shared" si="9"/>
        <v>0.4</v>
      </c>
      <c r="M18" s="12">
        <f t="shared" si="9"/>
        <v>0</v>
      </c>
      <c r="N18" s="12">
        <f t="shared" si="9"/>
        <v>0.4</v>
      </c>
      <c r="O18" s="12">
        <f t="shared" si="9"/>
        <v>0</v>
      </c>
      <c r="P18" s="12">
        <f t="shared" si="9"/>
        <v>0.4</v>
      </c>
      <c r="Q18" s="12">
        <f t="shared" si="9"/>
        <v>0</v>
      </c>
      <c r="R18" s="12">
        <f t="shared" si="9"/>
        <v>0.4</v>
      </c>
      <c r="S18" s="12">
        <f t="shared" si="9"/>
        <v>0</v>
      </c>
      <c r="T18" s="12">
        <f t="shared" si="9"/>
        <v>0.4</v>
      </c>
      <c r="U18" s="12">
        <f t="shared" si="9"/>
        <v>0</v>
      </c>
      <c r="V18" s="12">
        <f t="shared" si="9"/>
        <v>0.4</v>
      </c>
    </row>
    <row r="19" spans="1:22" s="34" customFormat="1" ht="42.75" customHeight="1" hidden="1" outlineLevel="1">
      <c r="A19" s="8"/>
      <c r="B19" s="8"/>
      <c r="C19" s="9" t="s">
        <v>77</v>
      </c>
      <c r="D19" s="1"/>
      <c r="E19" s="2" t="s">
        <v>538</v>
      </c>
      <c r="F19" s="12">
        <f>F20</f>
        <v>0.4</v>
      </c>
      <c r="G19" s="12">
        <f t="shared" si="9"/>
        <v>0</v>
      </c>
      <c r="H19" s="12">
        <f t="shared" si="9"/>
        <v>0.4</v>
      </c>
      <c r="I19" s="12">
        <f t="shared" si="9"/>
        <v>0</v>
      </c>
      <c r="J19" s="12">
        <f t="shared" si="9"/>
        <v>0.4</v>
      </c>
      <c r="K19" s="12">
        <f t="shared" si="9"/>
        <v>0</v>
      </c>
      <c r="L19" s="12">
        <f t="shared" si="9"/>
        <v>0.4</v>
      </c>
      <c r="M19" s="12">
        <f t="shared" si="9"/>
        <v>0</v>
      </c>
      <c r="N19" s="12">
        <f t="shared" si="9"/>
        <v>0.4</v>
      </c>
      <c r="O19" s="12">
        <f t="shared" si="9"/>
        <v>0</v>
      </c>
      <c r="P19" s="12">
        <f t="shared" si="9"/>
        <v>0.4</v>
      </c>
      <c r="Q19" s="12">
        <f t="shared" si="9"/>
        <v>0</v>
      </c>
      <c r="R19" s="12">
        <f t="shared" si="9"/>
        <v>0.4</v>
      </c>
      <c r="S19" s="12">
        <f t="shared" si="9"/>
        <v>0</v>
      </c>
      <c r="T19" s="12">
        <f t="shared" si="9"/>
        <v>0.4</v>
      </c>
      <c r="U19" s="12">
        <f t="shared" si="9"/>
        <v>0</v>
      </c>
      <c r="V19" s="12">
        <f t="shared" si="9"/>
        <v>0.4</v>
      </c>
    </row>
    <row r="20" spans="1:22" s="115" customFormat="1" ht="54.75" customHeight="1" hidden="1" outlineLevel="1">
      <c r="A20" s="8"/>
      <c r="B20" s="8"/>
      <c r="C20" s="37" t="s">
        <v>245</v>
      </c>
      <c r="D20" s="1"/>
      <c r="E20" s="10" t="s">
        <v>155</v>
      </c>
      <c r="F20" s="12">
        <f>F21</f>
        <v>0.4</v>
      </c>
      <c r="G20" s="12">
        <f t="shared" si="9"/>
        <v>0</v>
      </c>
      <c r="H20" s="12">
        <f t="shared" si="9"/>
        <v>0.4</v>
      </c>
      <c r="I20" s="12">
        <f t="shared" si="9"/>
        <v>0</v>
      </c>
      <c r="J20" s="12">
        <f t="shared" si="9"/>
        <v>0.4</v>
      </c>
      <c r="K20" s="12">
        <f t="shared" si="9"/>
        <v>0</v>
      </c>
      <c r="L20" s="12">
        <f t="shared" si="9"/>
        <v>0.4</v>
      </c>
      <c r="M20" s="12">
        <f t="shared" si="9"/>
        <v>0</v>
      </c>
      <c r="N20" s="12">
        <f t="shared" si="9"/>
        <v>0.4</v>
      </c>
      <c r="O20" s="12">
        <f t="shared" si="9"/>
        <v>0</v>
      </c>
      <c r="P20" s="12">
        <f t="shared" si="9"/>
        <v>0.4</v>
      </c>
      <c r="Q20" s="12">
        <f t="shared" si="9"/>
        <v>0</v>
      </c>
      <c r="R20" s="12">
        <f t="shared" si="9"/>
        <v>0.4</v>
      </c>
      <c r="S20" s="12">
        <f t="shared" si="9"/>
        <v>0</v>
      </c>
      <c r="T20" s="12">
        <f t="shared" si="9"/>
        <v>0.4</v>
      </c>
      <c r="U20" s="12">
        <f t="shared" si="9"/>
        <v>0</v>
      </c>
      <c r="V20" s="12">
        <f t="shared" si="9"/>
        <v>0.4</v>
      </c>
    </row>
    <row r="21" spans="1:22" s="34" customFormat="1" ht="28.5" customHeight="1" hidden="1" outlineLevel="1">
      <c r="A21" s="8"/>
      <c r="B21" s="8"/>
      <c r="C21" s="9"/>
      <c r="D21" s="1" t="s">
        <v>137</v>
      </c>
      <c r="E21" s="2" t="s">
        <v>64</v>
      </c>
      <c r="F21" s="12">
        <v>0.4</v>
      </c>
      <c r="G21" s="12"/>
      <c r="H21" s="12">
        <f>SUM(F21:G21)</f>
        <v>0.4</v>
      </c>
      <c r="I21" s="12"/>
      <c r="J21" s="12">
        <f>SUM(H21:I21)</f>
        <v>0.4</v>
      </c>
      <c r="K21" s="12"/>
      <c r="L21" s="12">
        <f>SUM(J21:K21)</f>
        <v>0.4</v>
      </c>
      <c r="M21" s="12"/>
      <c r="N21" s="12">
        <f>SUM(L21:M21)</f>
        <v>0.4</v>
      </c>
      <c r="O21" s="12"/>
      <c r="P21" s="12">
        <f>SUM(N21:O21)</f>
        <v>0.4</v>
      </c>
      <c r="Q21" s="12"/>
      <c r="R21" s="12">
        <f>SUM(P21:Q21)</f>
        <v>0.4</v>
      </c>
      <c r="S21" s="12"/>
      <c r="T21" s="12">
        <f>SUM(R21:S21)</f>
        <v>0.4</v>
      </c>
      <c r="U21" s="12"/>
      <c r="V21" s="12">
        <f>SUM(T21:U21)</f>
        <v>0.4</v>
      </c>
    </row>
    <row r="22" spans="1:22" s="34" customFormat="1" ht="16.5" customHeight="1" hidden="1" outlineLevel="1">
      <c r="A22" s="8"/>
      <c r="B22" s="8"/>
      <c r="C22" s="9" t="s">
        <v>78</v>
      </c>
      <c r="D22" s="1"/>
      <c r="E22" s="2" t="s">
        <v>91</v>
      </c>
      <c r="F22" s="12">
        <f aca="true" t="shared" si="10" ref="F22:U23">F23</f>
        <v>146.10000000000002</v>
      </c>
      <c r="G22" s="12">
        <f t="shared" si="10"/>
        <v>0</v>
      </c>
      <c r="H22" s="12">
        <f t="shared" si="10"/>
        <v>146.10000000000002</v>
      </c>
      <c r="I22" s="12">
        <f t="shared" si="10"/>
        <v>0</v>
      </c>
      <c r="J22" s="12">
        <f t="shared" si="10"/>
        <v>146.10000000000002</v>
      </c>
      <c r="K22" s="12">
        <f t="shared" si="10"/>
        <v>0</v>
      </c>
      <c r="L22" s="12">
        <f t="shared" si="10"/>
        <v>146.10000000000002</v>
      </c>
      <c r="M22" s="12">
        <f t="shared" si="10"/>
        <v>0</v>
      </c>
      <c r="N22" s="12">
        <f t="shared" si="10"/>
        <v>146.10000000000002</v>
      </c>
      <c r="O22" s="12">
        <f t="shared" si="10"/>
        <v>0</v>
      </c>
      <c r="P22" s="12">
        <f t="shared" si="10"/>
        <v>146.10000000000002</v>
      </c>
      <c r="Q22" s="12">
        <f t="shared" si="10"/>
        <v>0</v>
      </c>
      <c r="R22" s="12">
        <f t="shared" si="10"/>
        <v>146.10000000000002</v>
      </c>
      <c r="S22" s="12">
        <f t="shared" si="10"/>
        <v>0</v>
      </c>
      <c r="T22" s="12">
        <f t="shared" si="10"/>
        <v>146.10000000000002</v>
      </c>
      <c r="U22" s="12">
        <f t="shared" si="10"/>
        <v>0</v>
      </c>
      <c r="V22" s="12">
        <f>V23</f>
        <v>146.10000000000002</v>
      </c>
    </row>
    <row r="23" spans="1:22" s="34" customFormat="1" ht="28.5" customHeight="1" hidden="1" outlineLevel="1">
      <c r="A23" s="8"/>
      <c r="B23" s="8"/>
      <c r="C23" s="9" t="s">
        <v>250</v>
      </c>
      <c r="D23" s="1"/>
      <c r="E23" s="2" t="s">
        <v>1</v>
      </c>
      <c r="F23" s="12">
        <f t="shared" si="10"/>
        <v>146.10000000000002</v>
      </c>
      <c r="G23" s="12">
        <f t="shared" si="10"/>
        <v>0</v>
      </c>
      <c r="H23" s="12">
        <f t="shared" si="10"/>
        <v>146.10000000000002</v>
      </c>
      <c r="I23" s="12">
        <f t="shared" si="10"/>
        <v>0</v>
      </c>
      <c r="J23" s="12">
        <f t="shared" si="10"/>
        <v>146.10000000000002</v>
      </c>
      <c r="K23" s="12">
        <f t="shared" si="10"/>
        <v>0</v>
      </c>
      <c r="L23" s="12">
        <f t="shared" si="10"/>
        <v>146.10000000000002</v>
      </c>
      <c r="M23" s="12">
        <f t="shared" si="10"/>
        <v>0</v>
      </c>
      <c r="N23" s="12">
        <f t="shared" si="10"/>
        <v>146.10000000000002</v>
      </c>
      <c r="O23" s="12">
        <f t="shared" si="10"/>
        <v>0</v>
      </c>
      <c r="P23" s="12">
        <f t="shared" si="10"/>
        <v>146.10000000000002</v>
      </c>
      <c r="Q23" s="12">
        <f t="shared" si="10"/>
        <v>0</v>
      </c>
      <c r="R23" s="12">
        <f t="shared" si="10"/>
        <v>146.10000000000002</v>
      </c>
      <c r="S23" s="12">
        <f t="shared" si="10"/>
        <v>0</v>
      </c>
      <c r="T23" s="12">
        <f t="shared" si="10"/>
        <v>146.10000000000002</v>
      </c>
      <c r="U23" s="12">
        <f>U24</f>
        <v>0</v>
      </c>
      <c r="V23" s="12">
        <f>V24</f>
        <v>146.10000000000002</v>
      </c>
    </row>
    <row r="24" spans="1:22" s="115" customFormat="1" ht="54.75" customHeight="1" hidden="1" outlineLevel="1">
      <c r="A24" s="8"/>
      <c r="B24" s="8"/>
      <c r="C24" s="9" t="s">
        <v>253</v>
      </c>
      <c r="D24" s="1"/>
      <c r="E24" s="2" t="s">
        <v>254</v>
      </c>
      <c r="F24" s="12">
        <f aca="true" t="shared" si="11" ref="F24:L24">SUM(F25:F26)</f>
        <v>146.10000000000002</v>
      </c>
      <c r="G24" s="12">
        <f t="shared" si="11"/>
        <v>0</v>
      </c>
      <c r="H24" s="12">
        <f t="shared" si="11"/>
        <v>146.10000000000002</v>
      </c>
      <c r="I24" s="12">
        <f t="shared" si="11"/>
        <v>0</v>
      </c>
      <c r="J24" s="12">
        <f t="shared" si="11"/>
        <v>146.10000000000002</v>
      </c>
      <c r="K24" s="12">
        <f t="shared" si="11"/>
        <v>0</v>
      </c>
      <c r="L24" s="12">
        <f t="shared" si="11"/>
        <v>146.10000000000002</v>
      </c>
      <c r="M24" s="12">
        <f aca="true" t="shared" si="12" ref="M24:R24">SUM(M25:M26)</f>
        <v>0</v>
      </c>
      <c r="N24" s="12">
        <f t="shared" si="12"/>
        <v>146.10000000000002</v>
      </c>
      <c r="O24" s="12">
        <f t="shared" si="12"/>
        <v>0</v>
      </c>
      <c r="P24" s="12">
        <f t="shared" si="12"/>
        <v>146.10000000000002</v>
      </c>
      <c r="Q24" s="12">
        <f t="shared" si="12"/>
        <v>0</v>
      </c>
      <c r="R24" s="12">
        <f t="shared" si="12"/>
        <v>146.10000000000002</v>
      </c>
      <c r="S24" s="12">
        <f>SUM(S25:S26)</f>
        <v>0</v>
      </c>
      <c r="T24" s="12">
        <f>SUM(T25:T26)</f>
        <v>146.10000000000002</v>
      </c>
      <c r="U24" s="12">
        <f>SUM(U25:U26)</f>
        <v>0</v>
      </c>
      <c r="V24" s="12">
        <f>SUM(V25:V26)</f>
        <v>146.10000000000002</v>
      </c>
    </row>
    <row r="25" spans="1:22" s="34" customFormat="1" ht="54.75" customHeight="1" hidden="1" outlineLevel="1">
      <c r="A25" s="8"/>
      <c r="B25" s="8"/>
      <c r="C25" s="9"/>
      <c r="D25" s="1" t="s">
        <v>61</v>
      </c>
      <c r="E25" s="2" t="s">
        <v>182</v>
      </c>
      <c r="F25" s="12">
        <v>131.8</v>
      </c>
      <c r="G25" s="12"/>
      <c r="H25" s="12">
        <f>SUM(F25:G25)</f>
        <v>131.8</v>
      </c>
      <c r="I25" s="12"/>
      <c r="J25" s="12">
        <f>SUM(H25:I25)</f>
        <v>131.8</v>
      </c>
      <c r="K25" s="12"/>
      <c r="L25" s="12">
        <f>SUM(J25:K25)</f>
        <v>131.8</v>
      </c>
      <c r="M25" s="12"/>
      <c r="N25" s="12">
        <f>SUM(L25:M25)</f>
        <v>131.8</v>
      </c>
      <c r="O25" s="12"/>
      <c r="P25" s="12">
        <f>SUM(N25:O25)</f>
        <v>131.8</v>
      </c>
      <c r="Q25" s="12"/>
      <c r="R25" s="12">
        <f>SUM(P25:Q25)</f>
        <v>131.8</v>
      </c>
      <c r="S25" s="12"/>
      <c r="T25" s="12">
        <f>SUM(R25:S25)</f>
        <v>131.8</v>
      </c>
      <c r="U25" s="12"/>
      <c r="V25" s="12">
        <f>SUM(T25:U25)</f>
        <v>131.8</v>
      </c>
    </row>
    <row r="26" spans="1:22" s="34" customFormat="1" ht="30" customHeight="1" hidden="1" outlineLevel="1">
      <c r="A26" s="8"/>
      <c r="B26" s="8"/>
      <c r="C26" s="9"/>
      <c r="D26" s="1" t="s">
        <v>137</v>
      </c>
      <c r="E26" s="2" t="s">
        <v>64</v>
      </c>
      <c r="F26" s="12">
        <v>14.3</v>
      </c>
      <c r="G26" s="12"/>
      <c r="H26" s="12">
        <f>SUM(F26:G26)</f>
        <v>14.3</v>
      </c>
      <c r="I26" s="12"/>
      <c r="J26" s="12">
        <f>SUM(H26:I26)</f>
        <v>14.3</v>
      </c>
      <c r="K26" s="12"/>
      <c r="L26" s="12">
        <f>SUM(J26:K26)</f>
        <v>14.3</v>
      </c>
      <c r="M26" s="12"/>
      <c r="N26" s="12">
        <f>SUM(L26:M26)</f>
        <v>14.3</v>
      </c>
      <c r="O26" s="12"/>
      <c r="P26" s="12">
        <f>SUM(N26:O26)</f>
        <v>14.3</v>
      </c>
      <c r="Q26" s="12"/>
      <c r="R26" s="12">
        <f>SUM(P26:Q26)</f>
        <v>14.3</v>
      </c>
      <c r="S26" s="12"/>
      <c r="T26" s="12">
        <f>SUM(R26:S26)</f>
        <v>14.3</v>
      </c>
      <c r="U26" s="12"/>
      <c r="V26" s="12">
        <f>SUM(T26:U26)</f>
        <v>14.3</v>
      </c>
    </row>
    <row r="27" spans="1:22" s="34" customFormat="1" ht="40.5" customHeight="1" hidden="1" outlineLevel="1">
      <c r="A27" s="8"/>
      <c r="B27" s="8"/>
      <c r="C27" s="9" t="s">
        <v>88</v>
      </c>
      <c r="D27" s="1"/>
      <c r="E27" s="2" t="s">
        <v>551</v>
      </c>
      <c r="F27" s="12">
        <f aca="true" t="shared" si="13" ref="F27:U28">F28</f>
        <v>1488.3999999999999</v>
      </c>
      <c r="G27" s="12">
        <f t="shared" si="13"/>
        <v>0</v>
      </c>
      <c r="H27" s="12">
        <f t="shared" si="13"/>
        <v>1488.3999999999999</v>
      </c>
      <c r="I27" s="12">
        <f t="shared" si="13"/>
        <v>0</v>
      </c>
      <c r="J27" s="12">
        <f t="shared" si="13"/>
        <v>1488.3999999999999</v>
      </c>
      <c r="K27" s="12">
        <f t="shared" si="13"/>
        <v>0</v>
      </c>
      <c r="L27" s="12">
        <f t="shared" si="13"/>
        <v>1488.3999999999999</v>
      </c>
      <c r="M27" s="12">
        <f t="shared" si="13"/>
        <v>0</v>
      </c>
      <c r="N27" s="12">
        <f t="shared" si="13"/>
        <v>1488.3999999999999</v>
      </c>
      <c r="O27" s="12">
        <f t="shared" si="13"/>
        <v>0</v>
      </c>
      <c r="P27" s="12">
        <f t="shared" si="13"/>
        <v>1488.3999999999999</v>
      </c>
      <c r="Q27" s="12">
        <f t="shared" si="13"/>
        <v>0</v>
      </c>
      <c r="R27" s="12">
        <f t="shared" si="13"/>
        <v>1488.3999999999999</v>
      </c>
      <c r="S27" s="12">
        <f t="shared" si="13"/>
        <v>0</v>
      </c>
      <c r="T27" s="12">
        <f t="shared" si="13"/>
        <v>1488.3999999999999</v>
      </c>
      <c r="U27" s="12">
        <f t="shared" si="13"/>
        <v>0</v>
      </c>
      <c r="V27" s="12">
        <f>V28</f>
        <v>1488.3999999999999</v>
      </c>
    </row>
    <row r="28" spans="1:22" s="34" customFormat="1" ht="27" customHeight="1" hidden="1" outlineLevel="1">
      <c r="A28" s="8"/>
      <c r="B28" s="8"/>
      <c r="C28" s="9" t="s">
        <v>89</v>
      </c>
      <c r="D28" s="1"/>
      <c r="E28" s="2" t="s">
        <v>512</v>
      </c>
      <c r="F28" s="12">
        <f t="shared" si="13"/>
        <v>1488.3999999999999</v>
      </c>
      <c r="G28" s="12">
        <f t="shared" si="13"/>
        <v>0</v>
      </c>
      <c r="H28" s="12">
        <f t="shared" si="13"/>
        <v>1488.3999999999999</v>
      </c>
      <c r="I28" s="12">
        <f t="shared" si="13"/>
        <v>0</v>
      </c>
      <c r="J28" s="12">
        <f t="shared" si="13"/>
        <v>1488.3999999999999</v>
      </c>
      <c r="K28" s="12">
        <f t="shared" si="13"/>
        <v>0</v>
      </c>
      <c r="L28" s="12">
        <f t="shared" si="13"/>
        <v>1488.3999999999999</v>
      </c>
      <c r="M28" s="12">
        <f t="shared" si="13"/>
        <v>0</v>
      </c>
      <c r="N28" s="12">
        <f t="shared" si="13"/>
        <v>1488.3999999999999</v>
      </c>
      <c r="O28" s="12">
        <f t="shared" si="13"/>
        <v>0</v>
      </c>
      <c r="P28" s="12">
        <f t="shared" si="13"/>
        <v>1488.3999999999999</v>
      </c>
      <c r="Q28" s="12">
        <f t="shared" si="13"/>
        <v>0</v>
      </c>
      <c r="R28" s="12">
        <f t="shared" si="13"/>
        <v>1488.3999999999999</v>
      </c>
      <c r="S28" s="12">
        <f t="shared" si="13"/>
        <v>0</v>
      </c>
      <c r="T28" s="12">
        <f t="shared" si="13"/>
        <v>1488.3999999999999</v>
      </c>
      <c r="U28" s="12">
        <f>U29</f>
        <v>0</v>
      </c>
      <c r="V28" s="12">
        <f>V29</f>
        <v>1488.3999999999999</v>
      </c>
    </row>
    <row r="29" spans="1:22" s="34" customFormat="1" ht="27" customHeight="1" hidden="1" outlineLevel="1">
      <c r="A29" s="8"/>
      <c r="B29" s="8"/>
      <c r="C29" s="9" t="s">
        <v>183</v>
      </c>
      <c r="D29" s="1"/>
      <c r="E29" s="2" t="s">
        <v>288</v>
      </c>
      <c r="F29" s="12">
        <f aca="true" t="shared" si="14" ref="F29:L29">F30+F32+F35</f>
        <v>1488.3999999999999</v>
      </c>
      <c r="G29" s="12">
        <f t="shared" si="14"/>
        <v>0</v>
      </c>
      <c r="H29" s="12">
        <f t="shared" si="14"/>
        <v>1488.3999999999999</v>
      </c>
      <c r="I29" s="12">
        <f t="shared" si="14"/>
        <v>0</v>
      </c>
      <c r="J29" s="12">
        <f t="shared" si="14"/>
        <v>1488.3999999999999</v>
      </c>
      <c r="K29" s="12">
        <f t="shared" si="14"/>
        <v>0</v>
      </c>
      <c r="L29" s="12">
        <f t="shared" si="14"/>
        <v>1488.3999999999999</v>
      </c>
      <c r="M29" s="12">
        <f aca="true" t="shared" si="15" ref="M29:R29">M30+M32+M35</f>
        <v>0</v>
      </c>
      <c r="N29" s="12">
        <f t="shared" si="15"/>
        <v>1488.3999999999999</v>
      </c>
      <c r="O29" s="12">
        <f t="shared" si="15"/>
        <v>0</v>
      </c>
      <c r="P29" s="12">
        <f t="shared" si="15"/>
        <v>1488.3999999999999</v>
      </c>
      <c r="Q29" s="12">
        <f t="shared" si="15"/>
        <v>0</v>
      </c>
      <c r="R29" s="12">
        <f t="shared" si="15"/>
        <v>1488.3999999999999</v>
      </c>
      <c r="S29" s="12">
        <f>S30+S32+S35</f>
        <v>0</v>
      </c>
      <c r="T29" s="12">
        <f>T30+T32+T35</f>
        <v>1488.3999999999999</v>
      </c>
      <c r="U29" s="12">
        <f>U30+U32+U35</f>
        <v>0</v>
      </c>
      <c r="V29" s="12">
        <f>V30+V32+V35</f>
        <v>1488.3999999999999</v>
      </c>
    </row>
    <row r="30" spans="1:22" s="115" customFormat="1" ht="27" customHeight="1" hidden="1" outlineLevel="1">
      <c r="A30" s="8"/>
      <c r="B30" s="8"/>
      <c r="C30" s="37" t="s">
        <v>292</v>
      </c>
      <c r="D30" s="1"/>
      <c r="E30" s="10" t="s">
        <v>196</v>
      </c>
      <c r="F30" s="12">
        <f aca="true" t="shared" si="16" ref="F30:V30">F31</f>
        <v>11</v>
      </c>
      <c r="G30" s="12">
        <f t="shared" si="16"/>
        <v>0</v>
      </c>
      <c r="H30" s="12">
        <f t="shared" si="16"/>
        <v>11</v>
      </c>
      <c r="I30" s="12">
        <f t="shared" si="16"/>
        <v>0</v>
      </c>
      <c r="J30" s="12">
        <f t="shared" si="16"/>
        <v>11</v>
      </c>
      <c r="K30" s="12">
        <f t="shared" si="16"/>
        <v>0</v>
      </c>
      <c r="L30" s="12">
        <f t="shared" si="16"/>
        <v>11</v>
      </c>
      <c r="M30" s="12">
        <f t="shared" si="16"/>
        <v>0</v>
      </c>
      <c r="N30" s="12">
        <f t="shared" si="16"/>
        <v>11</v>
      </c>
      <c r="O30" s="12">
        <f t="shared" si="16"/>
        <v>0</v>
      </c>
      <c r="P30" s="12">
        <f t="shared" si="16"/>
        <v>11</v>
      </c>
      <c r="Q30" s="12">
        <f t="shared" si="16"/>
        <v>0</v>
      </c>
      <c r="R30" s="12">
        <f t="shared" si="16"/>
        <v>11</v>
      </c>
      <c r="S30" s="12">
        <f t="shared" si="16"/>
        <v>0</v>
      </c>
      <c r="T30" s="12">
        <f t="shared" si="16"/>
        <v>11</v>
      </c>
      <c r="U30" s="12">
        <f t="shared" si="16"/>
        <v>0</v>
      </c>
      <c r="V30" s="12">
        <f t="shared" si="16"/>
        <v>11</v>
      </c>
    </row>
    <row r="31" spans="1:22" s="34" customFormat="1" ht="27" customHeight="1" hidden="1" outlineLevel="1">
      <c r="A31" s="8"/>
      <c r="B31" s="8"/>
      <c r="C31" s="37"/>
      <c r="D31" s="1" t="s">
        <v>137</v>
      </c>
      <c r="E31" s="2" t="s">
        <v>64</v>
      </c>
      <c r="F31" s="12">
        <v>11</v>
      </c>
      <c r="G31" s="12"/>
      <c r="H31" s="12">
        <f>SUM(F31:G31)</f>
        <v>11</v>
      </c>
      <c r="I31" s="12"/>
      <c r="J31" s="12">
        <f>SUM(H31:I31)</f>
        <v>11</v>
      </c>
      <c r="K31" s="12"/>
      <c r="L31" s="12">
        <f>SUM(J31:K31)</f>
        <v>11</v>
      </c>
      <c r="M31" s="12"/>
      <c r="N31" s="12">
        <f>SUM(L31:M31)</f>
        <v>11</v>
      </c>
      <c r="O31" s="12"/>
      <c r="P31" s="12">
        <f>SUM(N31:O31)</f>
        <v>11</v>
      </c>
      <c r="Q31" s="12"/>
      <c r="R31" s="12">
        <f>SUM(P31:Q31)</f>
        <v>11</v>
      </c>
      <c r="S31" s="12"/>
      <c r="T31" s="12">
        <f>SUM(R31:S31)</f>
        <v>11</v>
      </c>
      <c r="U31" s="12"/>
      <c r="V31" s="12">
        <f>SUM(T31:U31)</f>
        <v>11</v>
      </c>
    </row>
    <row r="32" spans="1:22" s="115" customFormat="1" ht="27" customHeight="1" hidden="1" outlineLevel="1">
      <c r="A32" s="8"/>
      <c r="B32" s="8"/>
      <c r="C32" s="37" t="s">
        <v>293</v>
      </c>
      <c r="D32" s="1"/>
      <c r="E32" s="2" t="s">
        <v>166</v>
      </c>
      <c r="F32" s="12">
        <f aca="true" t="shared" si="17" ref="F32:L32">SUM(F33:F34)</f>
        <v>58.3</v>
      </c>
      <c r="G32" s="12">
        <f t="shared" si="17"/>
        <v>0</v>
      </c>
      <c r="H32" s="12">
        <f t="shared" si="17"/>
        <v>58.3</v>
      </c>
      <c r="I32" s="12">
        <f t="shared" si="17"/>
        <v>0</v>
      </c>
      <c r="J32" s="12">
        <f t="shared" si="17"/>
        <v>58.3</v>
      </c>
      <c r="K32" s="12">
        <f t="shared" si="17"/>
        <v>0</v>
      </c>
      <c r="L32" s="12">
        <f t="shared" si="17"/>
        <v>58.3</v>
      </c>
      <c r="M32" s="12">
        <f aca="true" t="shared" si="18" ref="M32:R32">SUM(M33:M34)</f>
        <v>0</v>
      </c>
      <c r="N32" s="12">
        <f t="shared" si="18"/>
        <v>58.3</v>
      </c>
      <c r="O32" s="12">
        <f t="shared" si="18"/>
        <v>0</v>
      </c>
      <c r="P32" s="12">
        <f t="shared" si="18"/>
        <v>58.3</v>
      </c>
      <c r="Q32" s="12">
        <f t="shared" si="18"/>
        <v>0</v>
      </c>
      <c r="R32" s="12">
        <f t="shared" si="18"/>
        <v>58.3</v>
      </c>
      <c r="S32" s="12">
        <f>SUM(S33:S34)</f>
        <v>0</v>
      </c>
      <c r="T32" s="12">
        <f>SUM(T33:T34)</f>
        <v>58.3</v>
      </c>
      <c r="U32" s="12">
        <f>SUM(U33:U34)</f>
        <v>0</v>
      </c>
      <c r="V32" s="12">
        <f>SUM(V33:V34)</f>
        <v>58.3</v>
      </c>
    </row>
    <row r="33" spans="1:22" s="34" customFormat="1" ht="54" customHeight="1" hidden="1" outlineLevel="1">
      <c r="A33" s="8"/>
      <c r="B33" s="8"/>
      <c r="C33" s="37"/>
      <c r="D33" s="1" t="s">
        <v>61</v>
      </c>
      <c r="E33" s="2" t="s">
        <v>182</v>
      </c>
      <c r="F33" s="12">
        <v>31.1</v>
      </c>
      <c r="G33" s="12"/>
      <c r="H33" s="12">
        <f>SUM(F33:G33)</f>
        <v>31.1</v>
      </c>
      <c r="I33" s="12"/>
      <c r="J33" s="12">
        <f>SUM(H33:I33)</f>
        <v>31.1</v>
      </c>
      <c r="K33" s="12"/>
      <c r="L33" s="12">
        <f>SUM(J33:K33)</f>
        <v>31.1</v>
      </c>
      <c r="M33" s="12"/>
      <c r="N33" s="12">
        <f>SUM(L33:M33)</f>
        <v>31.1</v>
      </c>
      <c r="O33" s="12"/>
      <c r="P33" s="12">
        <f>SUM(N33:O33)</f>
        <v>31.1</v>
      </c>
      <c r="Q33" s="12"/>
      <c r="R33" s="12">
        <f>SUM(P33:Q33)</f>
        <v>31.1</v>
      </c>
      <c r="S33" s="12"/>
      <c r="T33" s="12">
        <f>SUM(R33:S33)</f>
        <v>31.1</v>
      </c>
      <c r="U33" s="12"/>
      <c r="V33" s="12">
        <f>SUM(T33:U33)</f>
        <v>31.1</v>
      </c>
    </row>
    <row r="34" spans="1:22" s="34" customFormat="1" ht="27.75" customHeight="1" hidden="1" outlineLevel="1">
      <c r="A34" s="8"/>
      <c r="B34" s="8"/>
      <c r="C34" s="37"/>
      <c r="D34" s="1" t="s">
        <v>137</v>
      </c>
      <c r="E34" s="2" t="s">
        <v>64</v>
      </c>
      <c r="F34" s="12">
        <v>27.2</v>
      </c>
      <c r="G34" s="12"/>
      <c r="H34" s="12">
        <f>SUM(F34:G34)</f>
        <v>27.2</v>
      </c>
      <c r="I34" s="12"/>
      <c r="J34" s="12">
        <f>SUM(H34:I34)</f>
        <v>27.2</v>
      </c>
      <c r="K34" s="12"/>
      <c r="L34" s="12">
        <f>SUM(J34:K34)</f>
        <v>27.2</v>
      </c>
      <c r="M34" s="12"/>
      <c r="N34" s="12">
        <f>SUM(L34:M34)</f>
        <v>27.2</v>
      </c>
      <c r="O34" s="12"/>
      <c r="P34" s="12">
        <f>SUM(N34:O34)</f>
        <v>27.2</v>
      </c>
      <c r="Q34" s="12"/>
      <c r="R34" s="12">
        <f>SUM(P34:Q34)</f>
        <v>27.2</v>
      </c>
      <c r="S34" s="12"/>
      <c r="T34" s="12">
        <f>SUM(R34:S34)</f>
        <v>27.2</v>
      </c>
      <c r="U34" s="12"/>
      <c r="V34" s="12">
        <f>SUM(T34:U34)</f>
        <v>27.2</v>
      </c>
    </row>
    <row r="35" spans="1:22" s="115" customFormat="1" ht="27.75" customHeight="1" hidden="1" outlineLevel="1">
      <c r="A35" s="8"/>
      <c r="B35" s="8"/>
      <c r="C35" s="9" t="s">
        <v>294</v>
      </c>
      <c r="D35" s="1"/>
      <c r="E35" s="2" t="s">
        <v>32</v>
      </c>
      <c r="F35" s="12">
        <f aca="true" t="shared" si="19" ref="F35:L35">SUM(F36:F37)</f>
        <v>1419.1</v>
      </c>
      <c r="G35" s="12">
        <f t="shared" si="19"/>
        <v>0</v>
      </c>
      <c r="H35" s="12">
        <f t="shared" si="19"/>
        <v>1419.1</v>
      </c>
      <c r="I35" s="12">
        <f t="shared" si="19"/>
        <v>0</v>
      </c>
      <c r="J35" s="12">
        <f t="shared" si="19"/>
        <v>1419.1</v>
      </c>
      <c r="K35" s="12">
        <f t="shared" si="19"/>
        <v>0</v>
      </c>
      <c r="L35" s="12">
        <f t="shared" si="19"/>
        <v>1419.1</v>
      </c>
      <c r="M35" s="12">
        <f aca="true" t="shared" si="20" ref="M35:R35">SUM(M36:M37)</f>
        <v>0</v>
      </c>
      <c r="N35" s="12">
        <f t="shared" si="20"/>
        <v>1419.1</v>
      </c>
      <c r="O35" s="12">
        <f t="shared" si="20"/>
        <v>0</v>
      </c>
      <c r="P35" s="12">
        <f t="shared" si="20"/>
        <v>1419.1</v>
      </c>
      <c r="Q35" s="12">
        <f t="shared" si="20"/>
        <v>0</v>
      </c>
      <c r="R35" s="12">
        <f t="shared" si="20"/>
        <v>1419.1</v>
      </c>
      <c r="S35" s="12">
        <f>SUM(S36:S37)</f>
        <v>0</v>
      </c>
      <c r="T35" s="12">
        <f>SUM(T36:T37)</f>
        <v>1419.1</v>
      </c>
      <c r="U35" s="12">
        <f>SUM(U36:U37)</f>
        <v>0</v>
      </c>
      <c r="V35" s="12">
        <f>SUM(V36:V37)</f>
        <v>1419.1</v>
      </c>
    </row>
    <row r="36" spans="1:22" s="34" customFormat="1" ht="54.75" customHeight="1" hidden="1" outlineLevel="1">
      <c r="A36" s="8"/>
      <c r="B36" s="8"/>
      <c r="C36" s="9"/>
      <c r="D36" s="1" t="s">
        <v>61</v>
      </c>
      <c r="E36" s="2" t="s">
        <v>182</v>
      </c>
      <c r="F36" s="12">
        <v>1371</v>
      </c>
      <c r="G36" s="12"/>
      <c r="H36" s="12">
        <f>SUM(F36:G36)</f>
        <v>1371</v>
      </c>
      <c r="I36" s="12"/>
      <c r="J36" s="12">
        <f>SUM(H36:I36)</f>
        <v>1371</v>
      </c>
      <c r="K36" s="12"/>
      <c r="L36" s="12">
        <f>SUM(J36:K36)</f>
        <v>1371</v>
      </c>
      <c r="M36" s="12"/>
      <c r="N36" s="12">
        <f>SUM(L36:M36)</f>
        <v>1371</v>
      </c>
      <c r="O36" s="12"/>
      <c r="P36" s="12">
        <f>SUM(N36:O36)</f>
        <v>1371</v>
      </c>
      <c r="Q36" s="12"/>
      <c r="R36" s="12">
        <f>SUM(P36:Q36)</f>
        <v>1371</v>
      </c>
      <c r="S36" s="12"/>
      <c r="T36" s="12">
        <f>SUM(R36:S36)</f>
        <v>1371</v>
      </c>
      <c r="U36" s="12"/>
      <c r="V36" s="12">
        <f>SUM(T36:U36)</f>
        <v>1371</v>
      </c>
    </row>
    <row r="37" spans="1:22" s="34" customFormat="1" ht="29.25" customHeight="1" hidden="1" outlineLevel="1">
      <c r="A37" s="8"/>
      <c r="B37" s="8"/>
      <c r="C37" s="9"/>
      <c r="D37" s="1" t="s">
        <v>137</v>
      </c>
      <c r="E37" s="2" t="s">
        <v>64</v>
      </c>
      <c r="F37" s="12">
        <v>48.1</v>
      </c>
      <c r="G37" s="12"/>
      <c r="H37" s="12">
        <f>SUM(F37:G37)</f>
        <v>48.1</v>
      </c>
      <c r="I37" s="12"/>
      <c r="J37" s="12">
        <f>SUM(H37:I37)</f>
        <v>48.1</v>
      </c>
      <c r="K37" s="12"/>
      <c r="L37" s="12">
        <f>SUM(J37:K37)</f>
        <v>48.1</v>
      </c>
      <c r="M37" s="12"/>
      <c r="N37" s="12">
        <f>SUM(L37:M37)</f>
        <v>48.1</v>
      </c>
      <c r="O37" s="12"/>
      <c r="P37" s="12">
        <f>SUM(N37:O37)</f>
        <v>48.1</v>
      </c>
      <c r="Q37" s="12"/>
      <c r="R37" s="12">
        <f>SUM(P37:Q37)</f>
        <v>48.1</v>
      </c>
      <c r="S37" s="12"/>
      <c r="T37" s="12">
        <f>SUM(R37:S37)</f>
        <v>48.1</v>
      </c>
      <c r="U37" s="12"/>
      <c r="V37" s="12">
        <f>SUM(T37:U37)</f>
        <v>48.1</v>
      </c>
    </row>
    <row r="38" spans="1:22" s="34" customFormat="1" ht="42" customHeight="1" hidden="1" outlineLevel="1">
      <c r="A38" s="8"/>
      <c r="B38" s="8"/>
      <c r="C38" s="37" t="s">
        <v>203</v>
      </c>
      <c r="D38" s="8"/>
      <c r="E38" s="10" t="s">
        <v>561</v>
      </c>
      <c r="F38" s="12">
        <f aca="true" t="shared" si="21" ref="F38:U39">F39</f>
        <v>88</v>
      </c>
      <c r="G38" s="12">
        <f t="shared" si="21"/>
        <v>0</v>
      </c>
      <c r="H38" s="12">
        <f t="shared" si="21"/>
        <v>88</v>
      </c>
      <c r="I38" s="12">
        <f t="shared" si="21"/>
        <v>0</v>
      </c>
      <c r="J38" s="12">
        <f t="shared" si="21"/>
        <v>88</v>
      </c>
      <c r="K38" s="12">
        <f t="shared" si="21"/>
        <v>0</v>
      </c>
      <c r="L38" s="12">
        <f t="shared" si="21"/>
        <v>88</v>
      </c>
      <c r="M38" s="12">
        <f t="shared" si="21"/>
        <v>0</v>
      </c>
      <c r="N38" s="12">
        <f t="shared" si="21"/>
        <v>88</v>
      </c>
      <c r="O38" s="12">
        <f t="shared" si="21"/>
        <v>0</v>
      </c>
      <c r="P38" s="12">
        <f t="shared" si="21"/>
        <v>88</v>
      </c>
      <c r="Q38" s="12">
        <f t="shared" si="21"/>
        <v>0</v>
      </c>
      <c r="R38" s="12">
        <f t="shared" si="21"/>
        <v>88</v>
      </c>
      <c r="S38" s="12">
        <f t="shared" si="21"/>
        <v>0</v>
      </c>
      <c r="T38" s="12">
        <f t="shared" si="21"/>
        <v>88</v>
      </c>
      <c r="U38" s="12">
        <f t="shared" si="21"/>
        <v>0</v>
      </c>
      <c r="V38" s="12">
        <f>V39</f>
        <v>88</v>
      </c>
    </row>
    <row r="39" spans="1:22" s="34" customFormat="1" ht="29.25" customHeight="1" hidden="1" outlineLevel="1">
      <c r="A39" s="8"/>
      <c r="B39" s="8"/>
      <c r="C39" s="37" t="s">
        <v>205</v>
      </c>
      <c r="D39" s="8"/>
      <c r="E39" s="10" t="s">
        <v>563</v>
      </c>
      <c r="F39" s="12">
        <f t="shared" si="21"/>
        <v>88</v>
      </c>
      <c r="G39" s="12">
        <f t="shared" si="21"/>
        <v>0</v>
      </c>
      <c r="H39" s="12">
        <f t="shared" si="21"/>
        <v>88</v>
      </c>
      <c r="I39" s="12">
        <f t="shared" si="21"/>
        <v>0</v>
      </c>
      <c r="J39" s="12">
        <f t="shared" si="21"/>
        <v>88</v>
      </c>
      <c r="K39" s="12">
        <f t="shared" si="21"/>
        <v>0</v>
      </c>
      <c r="L39" s="12">
        <f t="shared" si="21"/>
        <v>88</v>
      </c>
      <c r="M39" s="12">
        <f t="shared" si="21"/>
        <v>0</v>
      </c>
      <c r="N39" s="12">
        <f t="shared" si="21"/>
        <v>88</v>
      </c>
      <c r="O39" s="12">
        <f t="shared" si="21"/>
        <v>0</v>
      </c>
      <c r="P39" s="12">
        <f t="shared" si="21"/>
        <v>88</v>
      </c>
      <c r="Q39" s="12">
        <f t="shared" si="21"/>
        <v>0</v>
      </c>
      <c r="R39" s="12">
        <f t="shared" si="21"/>
        <v>88</v>
      </c>
      <c r="S39" s="12">
        <f t="shared" si="21"/>
        <v>0</v>
      </c>
      <c r="T39" s="12">
        <f t="shared" si="21"/>
        <v>88</v>
      </c>
      <c r="U39" s="12">
        <f>U40</f>
        <v>0</v>
      </c>
      <c r="V39" s="12">
        <f>V40</f>
        <v>88</v>
      </c>
    </row>
    <row r="40" spans="1:22" s="34" customFormat="1" ht="40.5" customHeight="1" hidden="1" outlineLevel="1">
      <c r="A40" s="8"/>
      <c r="B40" s="8"/>
      <c r="C40" s="37" t="s">
        <v>204</v>
      </c>
      <c r="D40" s="8"/>
      <c r="E40" s="10" t="s">
        <v>38</v>
      </c>
      <c r="F40" s="12">
        <f aca="true" t="shared" si="22" ref="F40:L40">F41+F43</f>
        <v>88</v>
      </c>
      <c r="G40" s="12">
        <f t="shared" si="22"/>
        <v>0</v>
      </c>
      <c r="H40" s="12">
        <f t="shared" si="22"/>
        <v>88</v>
      </c>
      <c r="I40" s="12">
        <f t="shared" si="22"/>
        <v>0</v>
      </c>
      <c r="J40" s="12">
        <f t="shared" si="22"/>
        <v>88</v>
      </c>
      <c r="K40" s="12">
        <f t="shared" si="22"/>
        <v>0</v>
      </c>
      <c r="L40" s="12">
        <f t="shared" si="22"/>
        <v>88</v>
      </c>
      <c r="M40" s="12">
        <f aca="true" t="shared" si="23" ref="M40:R40">M41+M43</f>
        <v>0</v>
      </c>
      <c r="N40" s="12">
        <f t="shared" si="23"/>
        <v>88</v>
      </c>
      <c r="O40" s="12">
        <f t="shared" si="23"/>
        <v>0</v>
      </c>
      <c r="P40" s="12">
        <f t="shared" si="23"/>
        <v>88</v>
      </c>
      <c r="Q40" s="12">
        <f t="shared" si="23"/>
        <v>0</v>
      </c>
      <c r="R40" s="12">
        <f t="shared" si="23"/>
        <v>88</v>
      </c>
      <c r="S40" s="12">
        <f>S41+S43</f>
        <v>0</v>
      </c>
      <c r="T40" s="12">
        <f>T41+T43</f>
        <v>88</v>
      </c>
      <c r="U40" s="12">
        <f>U41+U43</f>
        <v>0</v>
      </c>
      <c r="V40" s="12">
        <f>V41+V43</f>
        <v>88</v>
      </c>
    </row>
    <row r="41" spans="1:22" s="76" customFormat="1" ht="27.75" customHeight="1" hidden="1" outlineLevel="1">
      <c r="A41" s="35"/>
      <c r="B41" s="35"/>
      <c r="C41" s="37" t="s">
        <v>330</v>
      </c>
      <c r="D41" s="8"/>
      <c r="E41" s="10" t="s">
        <v>13</v>
      </c>
      <c r="F41" s="12">
        <f aca="true" t="shared" si="24" ref="F41:V41">F42</f>
        <v>48</v>
      </c>
      <c r="G41" s="12">
        <f t="shared" si="24"/>
        <v>0</v>
      </c>
      <c r="H41" s="12">
        <f t="shared" si="24"/>
        <v>48</v>
      </c>
      <c r="I41" s="12">
        <f t="shared" si="24"/>
        <v>0</v>
      </c>
      <c r="J41" s="12">
        <f t="shared" si="24"/>
        <v>48</v>
      </c>
      <c r="K41" s="12">
        <f t="shared" si="24"/>
        <v>0</v>
      </c>
      <c r="L41" s="12">
        <f t="shared" si="24"/>
        <v>48</v>
      </c>
      <c r="M41" s="12">
        <f t="shared" si="24"/>
        <v>0</v>
      </c>
      <c r="N41" s="12">
        <f t="shared" si="24"/>
        <v>48</v>
      </c>
      <c r="O41" s="12">
        <f t="shared" si="24"/>
        <v>-8</v>
      </c>
      <c r="P41" s="12">
        <f t="shared" si="24"/>
        <v>40</v>
      </c>
      <c r="Q41" s="12">
        <f t="shared" si="24"/>
        <v>0</v>
      </c>
      <c r="R41" s="12">
        <f t="shared" si="24"/>
        <v>40</v>
      </c>
      <c r="S41" s="12">
        <f t="shared" si="24"/>
        <v>-20</v>
      </c>
      <c r="T41" s="12">
        <f t="shared" si="24"/>
        <v>20</v>
      </c>
      <c r="U41" s="12">
        <f t="shared" si="24"/>
        <v>0</v>
      </c>
      <c r="V41" s="12">
        <f t="shared" si="24"/>
        <v>20</v>
      </c>
    </row>
    <row r="42" spans="1:22" s="76" customFormat="1" ht="27.75" customHeight="1" hidden="1" outlineLevel="1">
      <c r="A42" s="35"/>
      <c r="B42" s="35"/>
      <c r="C42" s="37"/>
      <c r="D42" s="1" t="s">
        <v>137</v>
      </c>
      <c r="E42" s="2" t="s">
        <v>64</v>
      </c>
      <c r="F42" s="12">
        <v>48</v>
      </c>
      <c r="G42" s="12"/>
      <c r="H42" s="12">
        <f>SUM(F42:G42)</f>
        <v>48</v>
      </c>
      <c r="I42" s="12"/>
      <c r="J42" s="12">
        <f>SUM(H42:I42)</f>
        <v>48</v>
      </c>
      <c r="K42" s="12"/>
      <c r="L42" s="12">
        <f>SUM(J42:K42)</f>
        <v>48</v>
      </c>
      <c r="M42" s="12"/>
      <c r="N42" s="12">
        <f>SUM(L42:M42)</f>
        <v>48</v>
      </c>
      <c r="O42" s="12">
        <v>-8</v>
      </c>
      <c r="P42" s="12">
        <f>SUM(N42:O42)</f>
        <v>40</v>
      </c>
      <c r="Q42" s="12"/>
      <c r="R42" s="12">
        <f>SUM(P42:Q42)</f>
        <v>40</v>
      </c>
      <c r="S42" s="12">
        <v>-20</v>
      </c>
      <c r="T42" s="12">
        <f>SUM(R42:S42)</f>
        <v>20</v>
      </c>
      <c r="U42" s="12"/>
      <c r="V42" s="12">
        <f>SUM(T42:U42)</f>
        <v>20</v>
      </c>
    </row>
    <row r="43" spans="1:22" s="62" customFormat="1" ht="42" customHeight="1" hidden="1" outlineLevel="1">
      <c r="A43" s="8"/>
      <c r="B43" s="8"/>
      <c r="C43" s="37" t="s">
        <v>331</v>
      </c>
      <c r="D43" s="8"/>
      <c r="E43" s="10" t="s">
        <v>394</v>
      </c>
      <c r="F43" s="12">
        <f aca="true" t="shared" si="25" ref="F43:V43">F44</f>
        <v>40</v>
      </c>
      <c r="G43" s="12">
        <f t="shared" si="25"/>
        <v>0</v>
      </c>
      <c r="H43" s="12">
        <f t="shared" si="25"/>
        <v>40</v>
      </c>
      <c r="I43" s="12">
        <f t="shared" si="25"/>
        <v>0</v>
      </c>
      <c r="J43" s="12">
        <f t="shared" si="25"/>
        <v>40</v>
      </c>
      <c r="K43" s="12">
        <f t="shared" si="25"/>
        <v>0</v>
      </c>
      <c r="L43" s="12">
        <f t="shared" si="25"/>
        <v>40</v>
      </c>
      <c r="M43" s="12">
        <f t="shared" si="25"/>
        <v>0</v>
      </c>
      <c r="N43" s="12">
        <f t="shared" si="25"/>
        <v>40</v>
      </c>
      <c r="O43" s="12">
        <f t="shared" si="25"/>
        <v>8</v>
      </c>
      <c r="P43" s="12">
        <f t="shared" si="25"/>
        <v>48</v>
      </c>
      <c r="Q43" s="12">
        <f t="shared" si="25"/>
        <v>0</v>
      </c>
      <c r="R43" s="12">
        <f t="shared" si="25"/>
        <v>48</v>
      </c>
      <c r="S43" s="12">
        <f t="shared" si="25"/>
        <v>20</v>
      </c>
      <c r="T43" s="12">
        <f t="shared" si="25"/>
        <v>68</v>
      </c>
      <c r="U43" s="12">
        <f t="shared" si="25"/>
        <v>0</v>
      </c>
      <c r="V43" s="12">
        <f t="shared" si="25"/>
        <v>68</v>
      </c>
    </row>
    <row r="44" spans="1:22" s="62" customFormat="1" ht="27.75" customHeight="1" hidden="1" outlineLevel="1">
      <c r="A44" s="8"/>
      <c r="B44" s="8"/>
      <c r="C44" s="37"/>
      <c r="D44" s="1" t="s">
        <v>137</v>
      </c>
      <c r="E44" s="2" t="s">
        <v>64</v>
      </c>
      <c r="F44" s="12">
        <v>40</v>
      </c>
      <c r="G44" s="12"/>
      <c r="H44" s="12">
        <f>SUM(F44:G44)</f>
        <v>40</v>
      </c>
      <c r="I44" s="12"/>
      <c r="J44" s="12">
        <f>SUM(H44:I44)</f>
        <v>40</v>
      </c>
      <c r="K44" s="12"/>
      <c r="L44" s="12">
        <f>SUM(J44:K44)</f>
        <v>40</v>
      </c>
      <c r="M44" s="12"/>
      <c r="N44" s="12">
        <f>SUM(L44:M44)</f>
        <v>40</v>
      </c>
      <c r="O44" s="12">
        <v>8</v>
      </c>
      <c r="P44" s="12">
        <f>SUM(N44:O44)</f>
        <v>48</v>
      </c>
      <c r="Q44" s="12"/>
      <c r="R44" s="12">
        <f>SUM(P44:Q44)</f>
        <v>48</v>
      </c>
      <c r="S44" s="12">
        <v>20</v>
      </c>
      <c r="T44" s="12">
        <f>SUM(R44:S44)</f>
        <v>68</v>
      </c>
      <c r="U44" s="12"/>
      <c r="V44" s="12">
        <f>SUM(T44:U44)</f>
        <v>68</v>
      </c>
    </row>
    <row r="45" spans="1:22" s="34" customFormat="1" ht="27.75" customHeight="1" hidden="1" outlineLevel="1">
      <c r="A45" s="8"/>
      <c r="B45" s="8"/>
      <c r="C45" s="37" t="s">
        <v>39</v>
      </c>
      <c r="D45" s="8"/>
      <c r="E45" s="10" t="s">
        <v>348</v>
      </c>
      <c r="F45" s="12">
        <f aca="true" t="shared" si="26" ref="F45:V45">F46</f>
        <v>30674.2</v>
      </c>
      <c r="G45" s="12">
        <f t="shared" si="26"/>
        <v>0</v>
      </c>
      <c r="H45" s="12">
        <f t="shared" si="26"/>
        <v>30674.2</v>
      </c>
      <c r="I45" s="12">
        <f t="shared" si="26"/>
        <v>0</v>
      </c>
      <c r="J45" s="12">
        <f t="shared" si="26"/>
        <v>30674.2</v>
      </c>
      <c r="K45" s="12">
        <f t="shared" si="26"/>
        <v>0</v>
      </c>
      <c r="L45" s="12">
        <f t="shared" si="26"/>
        <v>30674.2</v>
      </c>
      <c r="M45" s="12">
        <f t="shared" si="26"/>
        <v>-99</v>
      </c>
      <c r="N45" s="12">
        <f t="shared" si="26"/>
        <v>30575.2</v>
      </c>
      <c r="O45" s="12">
        <f t="shared" si="26"/>
        <v>-70</v>
      </c>
      <c r="P45" s="12">
        <f t="shared" si="26"/>
        <v>30505.2</v>
      </c>
      <c r="Q45" s="12">
        <f t="shared" si="26"/>
        <v>0</v>
      </c>
      <c r="R45" s="12">
        <f t="shared" si="26"/>
        <v>30505.2</v>
      </c>
      <c r="S45" s="12">
        <f t="shared" si="26"/>
        <v>0</v>
      </c>
      <c r="T45" s="12">
        <f t="shared" si="26"/>
        <v>30505.2</v>
      </c>
      <c r="U45" s="12">
        <f t="shared" si="26"/>
        <v>0</v>
      </c>
      <c r="V45" s="12">
        <f t="shared" si="26"/>
        <v>30505.2</v>
      </c>
    </row>
    <row r="46" spans="1:22" s="34" customFormat="1" ht="41.25" customHeight="1" hidden="1" outlineLevel="1">
      <c r="A46" s="8"/>
      <c r="B46" s="8"/>
      <c r="C46" s="37" t="s">
        <v>40</v>
      </c>
      <c r="D46" s="1"/>
      <c r="E46" s="2" t="s">
        <v>349</v>
      </c>
      <c r="F46" s="12">
        <f aca="true" t="shared" si="27" ref="F46:L46">F47+F51+F53</f>
        <v>30674.2</v>
      </c>
      <c r="G46" s="12">
        <f t="shared" si="27"/>
        <v>0</v>
      </c>
      <c r="H46" s="12">
        <f t="shared" si="27"/>
        <v>30674.2</v>
      </c>
      <c r="I46" s="12">
        <f t="shared" si="27"/>
        <v>0</v>
      </c>
      <c r="J46" s="12">
        <f t="shared" si="27"/>
        <v>30674.2</v>
      </c>
      <c r="K46" s="12">
        <f t="shared" si="27"/>
        <v>0</v>
      </c>
      <c r="L46" s="12">
        <f t="shared" si="27"/>
        <v>30674.2</v>
      </c>
      <c r="M46" s="12">
        <f aca="true" t="shared" si="28" ref="M46:R46">M47+M51+M53</f>
        <v>-99</v>
      </c>
      <c r="N46" s="12">
        <f t="shared" si="28"/>
        <v>30575.2</v>
      </c>
      <c r="O46" s="12">
        <f t="shared" si="28"/>
        <v>-70</v>
      </c>
      <c r="P46" s="12">
        <f t="shared" si="28"/>
        <v>30505.2</v>
      </c>
      <c r="Q46" s="12">
        <f t="shared" si="28"/>
        <v>0</v>
      </c>
      <c r="R46" s="12">
        <f t="shared" si="28"/>
        <v>30505.2</v>
      </c>
      <c r="S46" s="12">
        <f>S47+S51+S53</f>
        <v>0</v>
      </c>
      <c r="T46" s="12">
        <f>T47+T51+T53</f>
        <v>30505.2</v>
      </c>
      <c r="U46" s="12">
        <f>U47+U51+U53</f>
        <v>0</v>
      </c>
      <c r="V46" s="12">
        <f>V47+V51+V53</f>
        <v>30505.2</v>
      </c>
    </row>
    <row r="47" spans="1:22" s="34" customFormat="1" ht="15.75" customHeight="1" hidden="1" outlineLevel="1">
      <c r="A47" s="8"/>
      <c r="B47" s="8"/>
      <c r="C47" s="9" t="s">
        <v>351</v>
      </c>
      <c r="D47" s="37"/>
      <c r="E47" s="10" t="s">
        <v>8</v>
      </c>
      <c r="F47" s="12">
        <f aca="true" t="shared" si="29" ref="F47:L47">SUM(F48:F50)</f>
        <v>30635</v>
      </c>
      <c r="G47" s="12">
        <f t="shared" si="29"/>
        <v>0</v>
      </c>
      <c r="H47" s="12">
        <f t="shared" si="29"/>
        <v>30635</v>
      </c>
      <c r="I47" s="12">
        <f t="shared" si="29"/>
        <v>0</v>
      </c>
      <c r="J47" s="12">
        <f t="shared" si="29"/>
        <v>30635</v>
      </c>
      <c r="K47" s="12">
        <f t="shared" si="29"/>
        <v>0</v>
      </c>
      <c r="L47" s="12">
        <f t="shared" si="29"/>
        <v>30635</v>
      </c>
      <c r="M47" s="12">
        <f aca="true" t="shared" si="30" ref="M47:R47">SUM(M48:M50)</f>
        <v>-99</v>
      </c>
      <c r="N47" s="12">
        <f t="shared" si="30"/>
        <v>30536</v>
      </c>
      <c r="O47" s="12">
        <f t="shared" si="30"/>
        <v>-70</v>
      </c>
      <c r="P47" s="12">
        <f t="shared" si="30"/>
        <v>30466</v>
      </c>
      <c r="Q47" s="12">
        <f t="shared" si="30"/>
        <v>0</v>
      </c>
      <c r="R47" s="12">
        <f t="shared" si="30"/>
        <v>30466</v>
      </c>
      <c r="S47" s="12">
        <f>SUM(S48:S50)</f>
        <v>0</v>
      </c>
      <c r="T47" s="12">
        <f>SUM(T48:T50)</f>
        <v>30466</v>
      </c>
      <c r="U47" s="12">
        <f>SUM(U48:U50)</f>
        <v>0</v>
      </c>
      <c r="V47" s="12">
        <f>SUM(V48:V50)</f>
        <v>30466</v>
      </c>
    </row>
    <row r="48" spans="1:22" s="34" customFormat="1" ht="55.5" customHeight="1" hidden="1" outlineLevel="1">
      <c r="A48" s="8"/>
      <c r="B48" s="8"/>
      <c r="C48" s="9"/>
      <c r="D48" s="1" t="s">
        <v>61</v>
      </c>
      <c r="E48" s="2" t="s">
        <v>182</v>
      </c>
      <c r="F48" s="12">
        <f>28314-943</f>
        <v>27371</v>
      </c>
      <c r="G48" s="12"/>
      <c r="H48" s="12">
        <f>SUM(F48:G48)</f>
        <v>27371</v>
      </c>
      <c r="I48" s="12"/>
      <c r="J48" s="12">
        <f>SUM(H48:I48)</f>
        <v>27371</v>
      </c>
      <c r="K48" s="12"/>
      <c r="L48" s="12">
        <f>SUM(J48:K48)</f>
        <v>27371</v>
      </c>
      <c r="M48" s="12"/>
      <c r="N48" s="12">
        <f>SUM(L48:M48)</f>
        <v>27371</v>
      </c>
      <c r="O48" s="12"/>
      <c r="P48" s="12">
        <f>SUM(N48:O48)</f>
        <v>27371</v>
      </c>
      <c r="Q48" s="12"/>
      <c r="R48" s="12">
        <f>SUM(P48:Q48)</f>
        <v>27371</v>
      </c>
      <c r="S48" s="12"/>
      <c r="T48" s="12">
        <f>SUM(R48:S48)</f>
        <v>27371</v>
      </c>
      <c r="U48" s="12"/>
      <c r="V48" s="12">
        <f>SUM(T48:U48)</f>
        <v>27371</v>
      </c>
    </row>
    <row r="49" spans="1:22" s="34" customFormat="1" ht="28.5" customHeight="1" hidden="1" outlineLevel="1">
      <c r="A49" s="8"/>
      <c r="B49" s="8"/>
      <c r="C49" s="9"/>
      <c r="D49" s="1" t="s">
        <v>137</v>
      </c>
      <c r="E49" s="2" t="s">
        <v>64</v>
      </c>
      <c r="F49" s="12">
        <f>2052+1200</f>
        <v>3252</v>
      </c>
      <c r="G49" s="12"/>
      <c r="H49" s="12">
        <f>SUM(F49:G49)</f>
        <v>3252</v>
      </c>
      <c r="I49" s="12"/>
      <c r="J49" s="12">
        <f>SUM(H49:I49)</f>
        <v>3252</v>
      </c>
      <c r="K49" s="12"/>
      <c r="L49" s="12">
        <f>SUM(J49:K49)</f>
        <v>3252</v>
      </c>
      <c r="M49" s="12">
        <v>-99</v>
      </c>
      <c r="N49" s="12">
        <f>SUM(L49:M49)</f>
        <v>3153</v>
      </c>
      <c r="O49" s="12">
        <v>-70</v>
      </c>
      <c r="P49" s="12">
        <f>SUM(N49:O49)</f>
        <v>3083</v>
      </c>
      <c r="Q49" s="12"/>
      <c r="R49" s="12">
        <f>SUM(P49:Q49)</f>
        <v>3083</v>
      </c>
      <c r="S49" s="12"/>
      <c r="T49" s="12">
        <f>SUM(R49:S49)</f>
        <v>3083</v>
      </c>
      <c r="U49" s="12"/>
      <c r="V49" s="12">
        <f>SUM(T49:U49)</f>
        <v>3083</v>
      </c>
    </row>
    <row r="50" spans="1:22" s="34" customFormat="1" ht="15.75" customHeight="1" hidden="1" outlineLevel="1">
      <c r="A50" s="8"/>
      <c r="B50" s="8"/>
      <c r="C50" s="9"/>
      <c r="D50" s="1" t="s">
        <v>143</v>
      </c>
      <c r="E50" s="2" t="s">
        <v>144</v>
      </c>
      <c r="F50" s="12">
        <v>12</v>
      </c>
      <c r="G50" s="12"/>
      <c r="H50" s="12">
        <f>SUM(F50:G50)</f>
        <v>12</v>
      </c>
      <c r="I50" s="12"/>
      <c r="J50" s="12">
        <f>SUM(H50:I50)</f>
        <v>12</v>
      </c>
      <c r="K50" s="12"/>
      <c r="L50" s="12">
        <f>SUM(J50:K50)</f>
        <v>12</v>
      </c>
      <c r="M50" s="12"/>
      <c r="N50" s="12">
        <f>SUM(L50:M50)</f>
        <v>12</v>
      </c>
      <c r="O50" s="12"/>
      <c r="P50" s="12">
        <f>SUM(N50:O50)</f>
        <v>12</v>
      </c>
      <c r="Q50" s="12"/>
      <c r="R50" s="12">
        <f>SUM(P50:Q50)</f>
        <v>12</v>
      </c>
      <c r="S50" s="12"/>
      <c r="T50" s="12">
        <f>SUM(R50:S50)</f>
        <v>12</v>
      </c>
      <c r="U50" s="12"/>
      <c r="V50" s="12">
        <f>SUM(T50:U50)</f>
        <v>12</v>
      </c>
    </row>
    <row r="51" spans="1:22" s="115" customFormat="1" ht="54.75" customHeight="1" hidden="1" outlineLevel="1" collapsed="1">
      <c r="A51" s="8"/>
      <c r="B51" s="8"/>
      <c r="C51" s="37" t="s">
        <v>62</v>
      </c>
      <c r="D51" s="8"/>
      <c r="E51" s="10" t="s">
        <v>109</v>
      </c>
      <c r="F51" s="12">
        <f aca="true" t="shared" si="31" ref="F51:V51">F52</f>
        <v>13.7</v>
      </c>
      <c r="G51" s="12">
        <f t="shared" si="31"/>
        <v>0</v>
      </c>
      <c r="H51" s="12">
        <f t="shared" si="31"/>
        <v>13.7</v>
      </c>
      <c r="I51" s="12">
        <f t="shared" si="31"/>
        <v>0</v>
      </c>
      <c r="J51" s="12">
        <f t="shared" si="31"/>
        <v>13.7</v>
      </c>
      <c r="K51" s="12">
        <f t="shared" si="31"/>
        <v>0</v>
      </c>
      <c r="L51" s="12">
        <f t="shared" si="31"/>
        <v>13.7</v>
      </c>
      <c r="M51" s="12">
        <f t="shared" si="31"/>
        <v>0</v>
      </c>
      <c r="N51" s="12">
        <f t="shared" si="31"/>
        <v>13.7</v>
      </c>
      <c r="O51" s="12">
        <f t="shared" si="31"/>
        <v>0</v>
      </c>
      <c r="P51" s="12">
        <f t="shared" si="31"/>
        <v>13.7</v>
      </c>
      <c r="Q51" s="12">
        <f t="shared" si="31"/>
        <v>0</v>
      </c>
      <c r="R51" s="12">
        <f t="shared" si="31"/>
        <v>13.7</v>
      </c>
      <c r="S51" s="12">
        <f t="shared" si="31"/>
        <v>0</v>
      </c>
      <c r="T51" s="12">
        <f t="shared" si="31"/>
        <v>13.7</v>
      </c>
      <c r="U51" s="12">
        <f t="shared" si="31"/>
        <v>0</v>
      </c>
      <c r="V51" s="12">
        <f t="shared" si="31"/>
        <v>13.7</v>
      </c>
    </row>
    <row r="52" spans="1:22" s="34" customFormat="1" ht="54" customHeight="1" hidden="1" outlineLevel="1">
      <c r="A52" s="8"/>
      <c r="B52" s="8"/>
      <c r="C52" s="37"/>
      <c r="D52" s="1" t="s">
        <v>61</v>
      </c>
      <c r="E52" s="2" t="s">
        <v>182</v>
      </c>
      <c r="F52" s="12">
        <v>13.7</v>
      </c>
      <c r="G52" s="12"/>
      <c r="H52" s="12">
        <f>SUM(F52:G52)</f>
        <v>13.7</v>
      </c>
      <c r="I52" s="12"/>
      <c r="J52" s="12">
        <f>SUM(H52:I52)</f>
        <v>13.7</v>
      </c>
      <c r="K52" s="12"/>
      <c r="L52" s="12">
        <f>SUM(J52:K52)</f>
        <v>13.7</v>
      </c>
      <c r="M52" s="12"/>
      <c r="N52" s="12">
        <f>SUM(L52:M52)</f>
        <v>13.7</v>
      </c>
      <c r="O52" s="12"/>
      <c r="P52" s="12">
        <f>SUM(N52:O52)</f>
        <v>13.7</v>
      </c>
      <c r="Q52" s="12"/>
      <c r="R52" s="12">
        <f>SUM(P52:Q52)</f>
        <v>13.7</v>
      </c>
      <c r="S52" s="12"/>
      <c r="T52" s="12">
        <f>SUM(R52:S52)</f>
        <v>13.7</v>
      </c>
      <c r="U52" s="12"/>
      <c r="V52" s="12">
        <f>SUM(T52:U52)</f>
        <v>13.7</v>
      </c>
    </row>
    <row r="53" spans="1:22" s="116" customFormat="1" ht="42" customHeight="1" hidden="1" outlineLevel="1" collapsed="1">
      <c r="A53" s="8"/>
      <c r="B53" s="8"/>
      <c r="C53" s="9" t="s">
        <v>355</v>
      </c>
      <c r="D53" s="1"/>
      <c r="E53" s="2" t="s">
        <v>505</v>
      </c>
      <c r="F53" s="12">
        <f aca="true" t="shared" si="32" ref="F53:V53">F54</f>
        <v>25.5</v>
      </c>
      <c r="G53" s="12">
        <f t="shared" si="32"/>
        <v>0</v>
      </c>
      <c r="H53" s="12">
        <f t="shared" si="32"/>
        <v>25.5</v>
      </c>
      <c r="I53" s="12">
        <f t="shared" si="32"/>
        <v>0</v>
      </c>
      <c r="J53" s="12">
        <f t="shared" si="32"/>
        <v>25.5</v>
      </c>
      <c r="K53" s="12">
        <f t="shared" si="32"/>
        <v>0</v>
      </c>
      <c r="L53" s="12">
        <f t="shared" si="32"/>
        <v>25.5</v>
      </c>
      <c r="M53" s="12">
        <f t="shared" si="32"/>
        <v>0</v>
      </c>
      <c r="N53" s="12">
        <f t="shared" si="32"/>
        <v>25.5</v>
      </c>
      <c r="O53" s="12">
        <f t="shared" si="32"/>
        <v>0</v>
      </c>
      <c r="P53" s="12">
        <f t="shared" si="32"/>
        <v>25.5</v>
      </c>
      <c r="Q53" s="12">
        <f t="shared" si="32"/>
        <v>0</v>
      </c>
      <c r="R53" s="12">
        <f t="shared" si="32"/>
        <v>25.5</v>
      </c>
      <c r="S53" s="12">
        <f t="shared" si="32"/>
        <v>0</v>
      </c>
      <c r="T53" s="12">
        <f t="shared" si="32"/>
        <v>25.5</v>
      </c>
      <c r="U53" s="12">
        <f t="shared" si="32"/>
        <v>0</v>
      </c>
      <c r="V53" s="12">
        <f t="shared" si="32"/>
        <v>25.5</v>
      </c>
    </row>
    <row r="54" spans="1:22" s="62" customFormat="1" ht="54" customHeight="1" hidden="1" outlineLevel="1">
      <c r="A54" s="8"/>
      <c r="B54" s="8"/>
      <c r="C54" s="9"/>
      <c r="D54" s="1" t="s">
        <v>61</v>
      </c>
      <c r="E54" s="2" t="s">
        <v>182</v>
      </c>
      <c r="F54" s="12">
        <v>25.5</v>
      </c>
      <c r="G54" s="12"/>
      <c r="H54" s="12">
        <f>SUM(F54:G54)</f>
        <v>25.5</v>
      </c>
      <c r="I54" s="12"/>
      <c r="J54" s="12">
        <f>SUM(H54:I54)</f>
        <v>25.5</v>
      </c>
      <c r="K54" s="12"/>
      <c r="L54" s="12">
        <f>SUM(J54:K54)</f>
        <v>25.5</v>
      </c>
      <c r="M54" s="12"/>
      <c r="N54" s="12">
        <f>SUM(L54:M54)</f>
        <v>25.5</v>
      </c>
      <c r="O54" s="12"/>
      <c r="P54" s="12">
        <f>SUM(N54:O54)</f>
        <v>25.5</v>
      </c>
      <c r="Q54" s="12"/>
      <c r="R54" s="12">
        <f>SUM(P54:Q54)</f>
        <v>25.5</v>
      </c>
      <c r="S54" s="12"/>
      <c r="T54" s="12">
        <f>SUM(R54:S54)</f>
        <v>25.5</v>
      </c>
      <c r="U54" s="12"/>
      <c r="V54" s="12">
        <f>SUM(T54:U54)</f>
        <v>25.5</v>
      </c>
    </row>
    <row r="55" spans="1:22" s="34" customFormat="1" ht="15.75" customHeight="1" hidden="1" outlineLevel="1">
      <c r="A55" s="8"/>
      <c r="B55" s="39" t="s">
        <v>145</v>
      </c>
      <c r="C55" s="21"/>
      <c r="D55" s="1"/>
      <c r="E55" s="6" t="s">
        <v>146</v>
      </c>
      <c r="F55" s="12">
        <f>F56</f>
        <v>10.5</v>
      </c>
      <c r="G55" s="12">
        <f aca="true" t="shared" si="33" ref="G55:V59">G56</f>
        <v>-0.2</v>
      </c>
      <c r="H55" s="12">
        <f t="shared" si="33"/>
        <v>10.3</v>
      </c>
      <c r="I55" s="12">
        <f t="shared" si="33"/>
        <v>0</v>
      </c>
      <c r="J55" s="12">
        <f t="shared" si="33"/>
        <v>10.3</v>
      </c>
      <c r="K55" s="12">
        <f t="shared" si="33"/>
        <v>0</v>
      </c>
      <c r="L55" s="12">
        <f t="shared" si="33"/>
        <v>10.3</v>
      </c>
      <c r="M55" s="12">
        <f t="shared" si="33"/>
        <v>0</v>
      </c>
      <c r="N55" s="12">
        <f t="shared" si="33"/>
        <v>10.3</v>
      </c>
      <c r="O55" s="12">
        <f t="shared" si="33"/>
        <v>0</v>
      </c>
      <c r="P55" s="12">
        <f t="shared" si="33"/>
        <v>10.3</v>
      </c>
      <c r="Q55" s="12">
        <f t="shared" si="33"/>
        <v>0</v>
      </c>
      <c r="R55" s="12">
        <f t="shared" si="33"/>
        <v>10.3</v>
      </c>
      <c r="S55" s="12">
        <f t="shared" si="33"/>
        <v>0</v>
      </c>
      <c r="T55" s="12">
        <f t="shared" si="33"/>
        <v>10.3</v>
      </c>
      <c r="U55" s="12">
        <f t="shared" si="33"/>
        <v>0</v>
      </c>
      <c r="V55" s="12">
        <f t="shared" si="33"/>
        <v>10.3</v>
      </c>
    </row>
    <row r="56" spans="1:22" s="34" customFormat="1" ht="41.25" customHeight="1" hidden="1" outlineLevel="1">
      <c r="A56" s="8"/>
      <c r="B56" s="39"/>
      <c r="C56" s="9" t="s">
        <v>88</v>
      </c>
      <c r="D56" s="1"/>
      <c r="E56" s="2" t="s">
        <v>551</v>
      </c>
      <c r="F56" s="12">
        <f>F57</f>
        <v>10.5</v>
      </c>
      <c r="G56" s="12">
        <f t="shared" si="33"/>
        <v>-0.2</v>
      </c>
      <c r="H56" s="12">
        <f t="shared" si="33"/>
        <v>10.3</v>
      </c>
      <c r="I56" s="12">
        <f t="shared" si="33"/>
        <v>0</v>
      </c>
      <c r="J56" s="12">
        <f t="shared" si="33"/>
        <v>10.3</v>
      </c>
      <c r="K56" s="12">
        <f t="shared" si="33"/>
        <v>0</v>
      </c>
      <c r="L56" s="12">
        <f t="shared" si="33"/>
        <v>10.3</v>
      </c>
      <c r="M56" s="12">
        <f t="shared" si="33"/>
        <v>0</v>
      </c>
      <c r="N56" s="12">
        <f t="shared" si="33"/>
        <v>10.3</v>
      </c>
      <c r="O56" s="12">
        <f t="shared" si="33"/>
        <v>0</v>
      </c>
      <c r="P56" s="12">
        <f t="shared" si="33"/>
        <v>10.3</v>
      </c>
      <c r="Q56" s="12">
        <f t="shared" si="33"/>
        <v>0</v>
      </c>
      <c r="R56" s="12">
        <f t="shared" si="33"/>
        <v>10.3</v>
      </c>
      <c r="S56" s="12">
        <f t="shared" si="33"/>
        <v>0</v>
      </c>
      <c r="T56" s="12">
        <f t="shared" si="33"/>
        <v>10.3</v>
      </c>
      <c r="U56" s="12">
        <f t="shared" si="33"/>
        <v>0</v>
      </c>
      <c r="V56" s="12">
        <f t="shared" si="33"/>
        <v>10.3</v>
      </c>
    </row>
    <row r="57" spans="1:22" s="34" customFormat="1" ht="28.5" customHeight="1" hidden="1" outlineLevel="1">
      <c r="A57" s="8"/>
      <c r="B57" s="39"/>
      <c r="C57" s="9" t="s">
        <v>89</v>
      </c>
      <c r="D57" s="1"/>
      <c r="E57" s="2" t="s">
        <v>512</v>
      </c>
      <c r="F57" s="12">
        <f>F58</f>
        <v>10.5</v>
      </c>
      <c r="G57" s="12">
        <f t="shared" si="33"/>
        <v>-0.2</v>
      </c>
      <c r="H57" s="12">
        <f t="shared" si="33"/>
        <v>10.3</v>
      </c>
      <c r="I57" s="12">
        <f t="shared" si="33"/>
        <v>0</v>
      </c>
      <c r="J57" s="12">
        <f t="shared" si="33"/>
        <v>10.3</v>
      </c>
      <c r="K57" s="12">
        <f t="shared" si="33"/>
        <v>0</v>
      </c>
      <c r="L57" s="12">
        <f t="shared" si="33"/>
        <v>10.3</v>
      </c>
      <c r="M57" s="12">
        <f t="shared" si="33"/>
        <v>0</v>
      </c>
      <c r="N57" s="12">
        <f t="shared" si="33"/>
        <v>10.3</v>
      </c>
      <c r="O57" s="12">
        <f t="shared" si="33"/>
        <v>0</v>
      </c>
      <c r="P57" s="12">
        <f t="shared" si="33"/>
        <v>10.3</v>
      </c>
      <c r="Q57" s="12">
        <f t="shared" si="33"/>
        <v>0</v>
      </c>
      <c r="R57" s="12">
        <f t="shared" si="33"/>
        <v>10.3</v>
      </c>
      <c r="S57" s="12">
        <f t="shared" si="33"/>
        <v>0</v>
      </c>
      <c r="T57" s="12">
        <f t="shared" si="33"/>
        <v>10.3</v>
      </c>
      <c r="U57" s="12">
        <f t="shared" si="33"/>
        <v>0</v>
      </c>
      <c r="V57" s="12">
        <f t="shared" si="33"/>
        <v>10.3</v>
      </c>
    </row>
    <row r="58" spans="1:22" s="34" customFormat="1" ht="28.5" customHeight="1" hidden="1" outlineLevel="1">
      <c r="A58" s="8"/>
      <c r="B58" s="39"/>
      <c r="C58" s="9" t="s">
        <v>183</v>
      </c>
      <c r="D58" s="1"/>
      <c r="E58" s="2" t="s">
        <v>288</v>
      </c>
      <c r="F58" s="12">
        <f>F59</f>
        <v>10.5</v>
      </c>
      <c r="G58" s="12">
        <f t="shared" si="33"/>
        <v>-0.2</v>
      </c>
      <c r="H58" s="12">
        <f t="shared" si="33"/>
        <v>10.3</v>
      </c>
      <c r="I58" s="12">
        <f t="shared" si="33"/>
        <v>0</v>
      </c>
      <c r="J58" s="12">
        <f t="shared" si="33"/>
        <v>10.3</v>
      </c>
      <c r="K58" s="12">
        <f t="shared" si="33"/>
        <v>0</v>
      </c>
      <c r="L58" s="12">
        <f t="shared" si="33"/>
        <v>10.3</v>
      </c>
      <c r="M58" s="12">
        <f t="shared" si="33"/>
        <v>0</v>
      </c>
      <c r="N58" s="12">
        <f t="shared" si="33"/>
        <v>10.3</v>
      </c>
      <c r="O58" s="12">
        <f t="shared" si="33"/>
        <v>0</v>
      </c>
      <c r="P58" s="12">
        <f t="shared" si="33"/>
        <v>10.3</v>
      </c>
      <c r="Q58" s="12">
        <f t="shared" si="33"/>
        <v>0</v>
      </c>
      <c r="R58" s="12">
        <f t="shared" si="33"/>
        <v>10.3</v>
      </c>
      <c r="S58" s="12">
        <f t="shared" si="33"/>
        <v>0</v>
      </c>
      <c r="T58" s="12">
        <f t="shared" si="33"/>
        <v>10.3</v>
      </c>
      <c r="U58" s="12">
        <f t="shared" si="33"/>
        <v>0</v>
      </c>
      <c r="V58" s="12">
        <f t="shared" si="33"/>
        <v>10.3</v>
      </c>
    </row>
    <row r="59" spans="1:22" s="115" customFormat="1" ht="54" customHeight="1" hidden="1" outlineLevel="1">
      <c r="A59" s="8"/>
      <c r="B59" s="39"/>
      <c r="C59" s="37" t="s">
        <v>291</v>
      </c>
      <c r="D59" s="1"/>
      <c r="E59" s="6" t="s">
        <v>33</v>
      </c>
      <c r="F59" s="12">
        <f>F60</f>
        <v>10.5</v>
      </c>
      <c r="G59" s="12">
        <f t="shared" si="33"/>
        <v>-0.2</v>
      </c>
      <c r="H59" s="12">
        <f t="shared" si="33"/>
        <v>10.3</v>
      </c>
      <c r="I59" s="12">
        <f t="shared" si="33"/>
        <v>0</v>
      </c>
      <c r="J59" s="12">
        <f t="shared" si="33"/>
        <v>10.3</v>
      </c>
      <c r="K59" s="12">
        <f t="shared" si="33"/>
        <v>0</v>
      </c>
      <c r="L59" s="12">
        <f t="shared" si="33"/>
        <v>10.3</v>
      </c>
      <c r="M59" s="12">
        <f t="shared" si="33"/>
        <v>0</v>
      </c>
      <c r="N59" s="12">
        <f t="shared" si="33"/>
        <v>10.3</v>
      </c>
      <c r="O59" s="12">
        <f t="shared" si="33"/>
        <v>0</v>
      </c>
      <c r="P59" s="12">
        <f t="shared" si="33"/>
        <v>10.3</v>
      </c>
      <c r="Q59" s="12">
        <f t="shared" si="33"/>
        <v>0</v>
      </c>
      <c r="R59" s="12">
        <f t="shared" si="33"/>
        <v>10.3</v>
      </c>
      <c r="S59" s="12">
        <f t="shared" si="33"/>
        <v>0</v>
      </c>
      <c r="T59" s="12">
        <f t="shared" si="33"/>
        <v>10.3</v>
      </c>
      <c r="U59" s="12">
        <f t="shared" si="33"/>
        <v>0</v>
      </c>
      <c r="V59" s="12">
        <f t="shared" si="33"/>
        <v>10.3</v>
      </c>
    </row>
    <row r="60" spans="1:22" s="34" customFormat="1" ht="28.5" customHeight="1" hidden="1" outlineLevel="1">
      <c r="A60" s="8"/>
      <c r="B60" s="39"/>
      <c r="C60" s="37"/>
      <c r="D60" s="1" t="s">
        <v>137</v>
      </c>
      <c r="E60" s="2" t="s">
        <v>64</v>
      </c>
      <c r="F60" s="12">
        <v>10.5</v>
      </c>
      <c r="G60" s="12">
        <v>-0.2</v>
      </c>
      <c r="H60" s="12">
        <f>SUM(F60:G60)</f>
        <v>10.3</v>
      </c>
      <c r="I60" s="12"/>
      <c r="J60" s="12">
        <f>SUM(H60:I60)</f>
        <v>10.3</v>
      </c>
      <c r="K60" s="12"/>
      <c r="L60" s="12">
        <f>SUM(J60:K60)</f>
        <v>10.3</v>
      </c>
      <c r="M60" s="12"/>
      <c r="N60" s="12">
        <f>SUM(L60:M60)</f>
        <v>10.3</v>
      </c>
      <c r="O60" s="12"/>
      <c r="P60" s="12">
        <f>SUM(N60:O60)</f>
        <v>10.3</v>
      </c>
      <c r="Q60" s="12"/>
      <c r="R60" s="12">
        <f>SUM(P60:Q60)</f>
        <v>10.3</v>
      </c>
      <c r="S60" s="12"/>
      <c r="T60" s="12">
        <f>SUM(R60:S60)</f>
        <v>10.3</v>
      </c>
      <c r="U60" s="12"/>
      <c r="V60" s="12">
        <f>SUM(T60:U60)</f>
        <v>10.3</v>
      </c>
    </row>
    <row r="61" spans="1:22" s="34" customFormat="1" ht="15" customHeight="1" collapsed="1">
      <c r="A61" s="8"/>
      <c r="B61" s="37" t="s">
        <v>173</v>
      </c>
      <c r="C61" s="9"/>
      <c r="D61" s="9"/>
      <c r="E61" s="10" t="s">
        <v>174</v>
      </c>
      <c r="F61" s="12">
        <f aca="true" t="shared" si="34" ref="F61:K61">F75+F95+F106+F62</f>
        <v>21586.96954</v>
      </c>
      <c r="G61" s="12">
        <f t="shared" si="34"/>
        <v>-190.79999999999998</v>
      </c>
      <c r="H61" s="12">
        <f t="shared" si="34"/>
        <v>21396.16954</v>
      </c>
      <c r="I61" s="12">
        <f t="shared" si="34"/>
        <v>0</v>
      </c>
      <c r="J61" s="12">
        <f t="shared" si="34"/>
        <v>21396.16954</v>
      </c>
      <c r="K61" s="12">
        <f t="shared" si="34"/>
        <v>-3702.3695399999997</v>
      </c>
      <c r="L61" s="12">
        <f>L75+L95+L106+L62+L100</f>
        <v>17693.8</v>
      </c>
      <c r="M61" s="12">
        <f>M75+M95+M106+M62+M100</f>
        <v>335.47269</v>
      </c>
      <c r="N61" s="12">
        <f aca="true" t="shared" si="35" ref="N61:T61">N75+N95+N106+N62+N100+N70</f>
        <v>18029.272689999998</v>
      </c>
      <c r="O61" s="12">
        <f t="shared" si="35"/>
        <v>206.644</v>
      </c>
      <c r="P61" s="12">
        <f t="shared" si="35"/>
        <v>18235.91669</v>
      </c>
      <c r="Q61" s="12">
        <f t="shared" si="35"/>
        <v>25.25</v>
      </c>
      <c r="R61" s="12">
        <f t="shared" si="35"/>
        <v>18261.166690000002</v>
      </c>
      <c r="S61" s="12">
        <f t="shared" si="35"/>
        <v>641.64353</v>
      </c>
      <c r="T61" s="12">
        <f t="shared" si="35"/>
        <v>18902.81022</v>
      </c>
      <c r="U61" s="12">
        <f>U75+U95+U106+U62+U100+U70</f>
        <v>-118</v>
      </c>
      <c r="V61" s="12">
        <f>V75+V95+V106+V62+V100+V70</f>
        <v>18784.81022</v>
      </c>
    </row>
    <row r="62" spans="1:22" s="40" customFormat="1" ht="30" customHeight="1" hidden="1" outlineLevel="1">
      <c r="A62" s="8"/>
      <c r="B62" s="37"/>
      <c r="C62" s="9" t="s">
        <v>101</v>
      </c>
      <c r="D62" s="33"/>
      <c r="E62" s="10" t="s">
        <v>539</v>
      </c>
      <c r="F62" s="12">
        <f aca="true" t="shared" si="36" ref="F62:U63">F63</f>
        <v>3905.5</v>
      </c>
      <c r="G62" s="12">
        <f t="shared" si="36"/>
        <v>0</v>
      </c>
      <c r="H62" s="12">
        <f t="shared" si="36"/>
        <v>3905.5</v>
      </c>
      <c r="I62" s="12">
        <f t="shared" si="36"/>
        <v>0</v>
      </c>
      <c r="J62" s="12">
        <f t="shared" si="36"/>
        <v>3905.5</v>
      </c>
      <c r="K62" s="12">
        <f t="shared" si="36"/>
        <v>0</v>
      </c>
      <c r="L62" s="12">
        <f t="shared" si="36"/>
        <v>3905.5</v>
      </c>
      <c r="M62" s="12">
        <f t="shared" si="36"/>
        <v>0</v>
      </c>
      <c r="N62" s="12">
        <f t="shared" si="36"/>
        <v>3905.5</v>
      </c>
      <c r="O62" s="12">
        <f t="shared" si="36"/>
        <v>0</v>
      </c>
      <c r="P62" s="12">
        <f t="shared" si="36"/>
        <v>3905.5</v>
      </c>
      <c r="Q62" s="12">
        <f t="shared" si="36"/>
        <v>0</v>
      </c>
      <c r="R62" s="12">
        <f t="shared" si="36"/>
        <v>3905.5</v>
      </c>
      <c r="S62" s="12">
        <f t="shared" si="36"/>
        <v>0</v>
      </c>
      <c r="T62" s="12">
        <f t="shared" si="36"/>
        <v>3905.5</v>
      </c>
      <c r="U62" s="12">
        <f t="shared" si="36"/>
        <v>0</v>
      </c>
      <c r="V62" s="12">
        <f>V63</f>
        <v>3905.5</v>
      </c>
    </row>
    <row r="63" spans="1:22" s="40" customFormat="1" ht="30" customHeight="1" hidden="1" outlineLevel="1">
      <c r="A63" s="8"/>
      <c r="B63" s="37"/>
      <c r="C63" s="9" t="s">
        <v>263</v>
      </c>
      <c r="D63" s="1"/>
      <c r="E63" s="10" t="s">
        <v>543</v>
      </c>
      <c r="F63" s="12">
        <f t="shared" si="36"/>
        <v>3905.5</v>
      </c>
      <c r="G63" s="12">
        <f t="shared" si="36"/>
        <v>0</v>
      </c>
      <c r="H63" s="12">
        <f t="shared" si="36"/>
        <v>3905.5</v>
      </c>
      <c r="I63" s="12">
        <f t="shared" si="36"/>
        <v>0</v>
      </c>
      <c r="J63" s="12">
        <f t="shared" si="36"/>
        <v>3905.5</v>
      </c>
      <c r="K63" s="12">
        <f t="shared" si="36"/>
        <v>0</v>
      </c>
      <c r="L63" s="12">
        <f t="shared" si="36"/>
        <v>3905.5</v>
      </c>
      <c r="M63" s="12">
        <f t="shared" si="36"/>
        <v>0</v>
      </c>
      <c r="N63" s="12">
        <f t="shared" si="36"/>
        <v>3905.5</v>
      </c>
      <c r="O63" s="12">
        <f t="shared" si="36"/>
        <v>0</v>
      </c>
      <c r="P63" s="12">
        <f t="shared" si="36"/>
        <v>3905.5</v>
      </c>
      <c r="Q63" s="12">
        <f t="shared" si="36"/>
        <v>0</v>
      </c>
      <c r="R63" s="12">
        <f t="shared" si="36"/>
        <v>3905.5</v>
      </c>
      <c r="S63" s="12">
        <f t="shared" si="36"/>
        <v>0</v>
      </c>
      <c r="T63" s="12">
        <f t="shared" si="36"/>
        <v>3905.5</v>
      </c>
      <c r="U63" s="12">
        <f>U64</f>
        <v>0</v>
      </c>
      <c r="V63" s="12">
        <f>V64</f>
        <v>3905.5</v>
      </c>
    </row>
    <row r="64" spans="1:22" s="40" customFormat="1" ht="41.25" customHeight="1" hidden="1" outlineLevel="1">
      <c r="A64" s="8"/>
      <c r="B64" s="37"/>
      <c r="C64" s="9" t="s">
        <v>264</v>
      </c>
      <c r="D64" s="1"/>
      <c r="E64" s="10" t="s">
        <v>87</v>
      </c>
      <c r="F64" s="12">
        <f aca="true" t="shared" si="37" ref="F64:L64">F68+F65</f>
        <v>3905.5</v>
      </c>
      <c r="G64" s="12">
        <f t="shared" si="37"/>
        <v>0</v>
      </c>
      <c r="H64" s="12">
        <f t="shared" si="37"/>
        <v>3905.5</v>
      </c>
      <c r="I64" s="12">
        <f t="shared" si="37"/>
        <v>0</v>
      </c>
      <c r="J64" s="12">
        <f t="shared" si="37"/>
        <v>3905.5</v>
      </c>
      <c r="K64" s="12">
        <f t="shared" si="37"/>
        <v>0</v>
      </c>
      <c r="L64" s="12">
        <f t="shared" si="37"/>
        <v>3905.5</v>
      </c>
      <c r="M64" s="12">
        <f aca="true" t="shared" si="38" ref="M64:R64">M68+M65</f>
        <v>0</v>
      </c>
      <c r="N64" s="12">
        <f t="shared" si="38"/>
        <v>3905.5</v>
      </c>
      <c r="O64" s="12">
        <f t="shared" si="38"/>
        <v>0</v>
      </c>
      <c r="P64" s="12">
        <f t="shared" si="38"/>
        <v>3905.5</v>
      </c>
      <c r="Q64" s="12">
        <f t="shared" si="38"/>
        <v>0</v>
      </c>
      <c r="R64" s="12">
        <f t="shared" si="38"/>
        <v>3905.5</v>
      </c>
      <c r="S64" s="12">
        <f>S68+S65</f>
        <v>0</v>
      </c>
      <c r="T64" s="12">
        <f>T68+T65</f>
        <v>3905.5</v>
      </c>
      <c r="U64" s="12">
        <f>U68+U65</f>
        <v>0</v>
      </c>
      <c r="V64" s="12">
        <f>V68+V65</f>
        <v>3905.5</v>
      </c>
    </row>
    <row r="65" spans="1:22" s="40" customFormat="1" ht="29.25" customHeight="1" hidden="1" outlineLevel="1">
      <c r="A65" s="8"/>
      <c r="B65" s="37"/>
      <c r="C65" s="9" t="s">
        <v>440</v>
      </c>
      <c r="D65" s="3"/>
      <c r="E65" s="2" t="s">
        <v>392</v>
      </c>
      <c r="F65" s="12">
        <f aca="true" t="shared" si="39" ref="F65:L65">SUM(F66:F67)</f>
        <v>3440</v>
      </c>
      <c r="G65" s="12">
        <f t="shared" si="39"/>
        <v>0</v>
      </c>
      <c r="H65" s="12">
        <f t="shared" si="39"/>
        <v>3440</v>
      </c>
      <c r="I65" s="12">
        <f t="shared" si="39"/>
        <v>0</v>
      </c>
      <c r="J65" s="12">
        <f t="shared" si="39"/>
        <v>3440</v>
      </c>
      <c r="K65" s="12">
        <f t="shared" si="39"/>
        <v>0</v>
      </c>
      <c r="L65" s="12">
        <f t="shared" si="39"/>
        <v>3440</v>
      </c>
      <c r="M65" s="12">
        <f aca="true" t="shared" si="40" ref="M65:R65">SUM(M66:M67)</f>
        <v>0</v>
      </c>
      <c r="N65" s="12">
        <f t="shared" si="40"/>
        <v>3440</v>
      </c>
      <c r="O65" s="12">
        <f t="shared" si="40"/>
        <v>0</v>
      </c>
      <c r="P65" s="12">
        <f t="shared" si="40"/>
        <v>3440</v>
      </c>
      <c r="Q65" s="12">
        <f t="shared" si="40"/>
        <v>0</v>
      </c>
      <c r="R65" s="12">
        <f t="shared" si="40"/>
        <v>3440</v>
      </c>
      <c r="S65" s="12">
        <f>SUM(S66:S67)</f>
        <v>0</v>
      </c>
      <c r="T65" s="12">
        <f>SUM(T66:T67)</f>
        <v>3440</v>
      </c>
      <c r="U65" s="12">
        <f>SUM(U66:U67)</f>
        <v>0</v>
      </c>
      <c r="V65" s="12">
        <f>SUM(V66:V67)</f>
        <v>3440</v>
      </c>
    </row>
    <row r="66" spans="1:22" s="40" customFormat="1" ht="54" customHeight="1" hidden="1" outlineLevel="1">
      <c r="A66" s="8"/>
      <c r="B66" s="37"/>
      <c r="C66" s="9"/>
      <c r="D66" s="1" t="s">
        <v>61</v>
      </c>
      <c r="E66" s="2" t="s">
        <v>182</v>
      </c>
      <c r="F66" s="12">
        <v>2860</v>
      </c>
      <c r="G66" s="12"/>
      <c r="H66" s="12">
        <f>SUM(F66:G66)</f>
        <v>2860</v>
      </c>
      <c r="I66" s="12"/>
      <c r="J66" s="12">
        <f>SUM(H66:I66)</f>
        <v>2860</v>
      </c>
      <c r="K66" s="12"/>
      <c r="L66" s="12">
        <f>SUM(J66:K66)</f>
        <v>2860</v>
      </c>
      <c r="M66" s="12"/>
      <c r="N66" s="12">
        <f>SUM(L66:M66)</f>
        <v>2860</v>
      </c>
      <c r="O66" s="12"/>
      <c r="P66" s="12">
        <f>SUM(N66:O66)</f>
        <v>2860</v>
      </c>
      <c r="Q66" s="12"/>
      <c r="R66" s="12">
        <f>SUM(P66:Q66)</f>
        <v>2860</v>
      </c>
      <c r="S66" s="12"/>
      <c r="T66" s="12">
        <f>SUM(R66:S66)</f>
        <v>2860</v>
      </c>
      <c r="U66" s="12"/>
      <c r="V66" s="12">
        <f>SUM(T66:U66)</f>
        <v>2860</v>
      </c>
    </row>
    <row r="67" spans="1:22" s="40" customFormat="1" ht="29.25" customHeight="1" hidden="1" outlineLevel="1">
      <c r="A67" s="8"/>
      <c r="B67" s="37"/>
      <c r="C67" s="9"/>
      <c r="D67" s="1" t="s">
        <v>137</v>
      </c>
      <c r="E67" s="2" t="s">
        <v>64</v>
      </c>
      <c r="F67" s="12">
        <v>580</v>
      </c>
      <c r="G67" s="12"/>
      <c r="H67" s="12">
        <f>SUM(F67:G67)</f>
        <v>580</v>
      </c>
      <c r="I67" s="12"/>
      <c r="J67" s="12">
        <f>SUM(H67:I67)</f>
        <v>580</v>
      </c>
      <c r="K67" s="12"/>
      <c r="L67" s="12">
        <f>SUM(J67:K67)</f>
        <v>580</v>
      </c>
      <c r="M67" s="12"/>
      <c r="N67" s="12">
        <f>SUM(L67:M67)</f>
        <v>580</v>
      </c>
      <c r="O67" s="12"/>
      <c r="P67" s="12">
        <f>SUM(N67:O67)</f>
        <v>580</v>
      </c>
      <c r="Q67" s="12"/>
      <c r="R67" s="12">
        <f>SUM(P67:Q67)</f>
        <v>580</v>
      </c>
      <c r="S67" s="12"/>
      <c r="T67" s="12">
        <f>SUM(R67:S67)</f>
        <v>580</v>
      </c>
      <c r="U67" s="12"/>
      <c r="V67" s="12">
        <f>SUM(T67:U67)</f>
        <v>580</v>
      </c>
    </row>
    <row r="68" spans="1:22" s="115" customFormat="1" ht="41.25" customHeight="1" hidden="1" outlineLevel="1">
      <c r="A68" s="8"/>
      <c r="B68" s="37"/>
      <c r="C68" s="37" t="s">
        <v>265</v>
      </c>
      <c r="D68" s="1"/>
      <c r="E68" s="10" t="s">
        <v>441</v>
      </c>
      <c r="F68" s="12">
        <f aca="true" t="shared" si="41" ref="F68:V68">F69</f>
        <v>465.5</v>
      </c>
      <c r="G68" s="12">
        <f t="shared" si="41"/>
        <v>0</v>
      </c>
      <c r="H68" s="12">
        <f t="shared" si="41"/>
        <v>465.5</v>
      </c>
      <c r="I68" s="12">
        <f t="shared" si="41"/>
        <v>0</v>
      </c>
      <c r="J68" s="12">
        <f t="shared" si="41"/>
        <v>465.5</v>
      </c>
      <c r="K68" s="12">
        <f t="shared" si="41"/>
        <v>0</v>
      </c>
      <c r="L68" s="12">
        <f t="shared" si="41"/>
        <v>465.5</v>
      </c>
      <c r="M68" s="12">
        <f t="shared" si="41"/>
        <v>0</v>
      </c>
      <c r="N68" s="12">
        <f t="shared" si="41"/>
        <v>465.5</v>
      </c>
      <c r="O68" s="12">
        <f t="shared" si="41"/>
        <v>0</v>
      </c>
      <c r="P68" s="12">
        <f t="shared" si="41"/>
        <v>465.5</v>
      </c>
      <c r="Q68" s="12">
        <f t="shared" si="41"/>
        <v>0</v>
      </c>
      <c r="R68" s="12">
        <f t="shared" si="41"/>
        <v>465.5</v>
      </c>
      <c r="S68" s="12">
        <f t="shared" si="41"/>
        <v>0</v>
      </c>
      <c r="T68" s="12">
        <f t="shared" si="41"/>
        <v>465.5</v>
      </c>
      <c r="U68" s="12">
        <f t="shared" si="41"/>
        <v>0</v>
      </c>
      <c r="V68" s="12">
        <f t="shared" si="41"/>
        <v>465.5</v>
      </c>
    </row>
    <row r="69" spans="1:22" s="34" customFormat="1" ht="28.5" customHeight="1" hidden="1" outlineLevel="1">
      <c r="A69" s="8"/>
      <c r="B69" s="37"/>
      <c r="C69" s="9"/>
      <c r="D69" s="1" t="s">
        <v>137</v>
      </c>
      <c r="E69" s="2" t="s">
        <v>64</v>
      </c>
      <c r="F69" s="12">
        <v>465.5</v>
      </c>
      <c r="G69" s="12"/>
      <c r="H69" s="12">
        <f>SUM(F69:G69)</f>
        <v>465.5</v>
      </c>
      <c r="I69" s="12"/>
      <c r="J69" s="12">
        <f>SUM(H69:I69)</f>
        <v>465.5</v>
      </c>
      <c r="K69" s="12"/>
      <c r="L69" s="12">
        <f>SUM(J69:K69)</f>
        <v>465.5</v>
      </c>
      <c r="M69" s="12"/>
      <c r="N69" s="12">
        <f>SUM(L69:M69)</f>
        <v>465.5</v>
      </c>
      <c r="O69" s="12"/>
      <c r="P69" s="12">
        <f>SUM(N69:O69)</f>
        <v>465.5</v>
      </c>
      <c r="Q69" s="12"/>
      <c r="R69" s="12">
        <f>SUM(P69:Q69)</f>
        <v>465.5</v>
      </c>
      <c r="S69" s="12"/>
      <c r="T69" s="12">
        <f>SUM(R69:S69)</f>
        <v>465.5</v>
      </c>
      <c r="U69" s="12"/>
      <c r="V69" s="12">
        <f>SUM(T69:U69)</f>
        <v>465.5</v>
      </c>
    </row>
    <row r="70" spans="1:22" s="34" customFormat="1" ht="41.25" customHeight="1" hidden="1" outlineLevel="1">
      <c r="A70" s="8"/>
      <c r="B70" s="37"/>
      <c r="C70" s="37" t="s">
        <v>149</v>
      </c>
      <c r="D70" s="8"/>
      <c r="E70" s="10" t="s">
        <v>553</v>
      </c>
      <c r="F70" s="12"/>
      <c r="G70" s="12"/>
      <c r="H70" s="12"/>
      <c r="I70" s="12"/>
      <c r="J70" s="12"/>
      <c r="K70" s="12"/>
      <c r="L70" s="12"/>
      <c r="M70" s="12"/>
      <c r="N70" s="12">
        <f aca="true" t="shared" si="42" ref="N70:V70">N71</f>
        <v>0</v>
      </c>
      <c r="O70" s="12">
        <f t="shared" si="42"/>
        <v>136.644</v>
      </c>
      <c r="P70" s="12">
        <f t="shared" si="42"/>
        <v>136.644</v>
      </c>
      <c r="Q70" s="12">
        <f t="shared" si="42"/>
        <v>0</v>
      </c>
      <c r="R70" s="12">
        <f t="shared" si="42"/>
        <v>136.644</v>
      </c>
      <c r="S70" s="12">
        <f t="shared" si="42"/>
        <v>0</v>
      </c>
      <c r="T70" s="12">
        <f t="shared" si="42"/>
        <v>136.644</v>
      </c>
      <c r="U70" s="12">
        <f t="shared" si="42"/>
        <v>0</v>
      </c>
      <c r="V70" s="12">
        <f t="shared" si="42"/>
        <v>136.644</v>
      </c>
    </row>
    <row r="71" spans="1:22" s="34" customFormat="1" ht="28.5" customHeight="1" hidden="1" outlineLevel="1">
      <c r="A71" s="8"/>
      <c r="B71" s="37"/>
      <c r="C71" s="9" t="s">
        <v>731</v>
      </c>
      <c r="D71" s="1"/>
      <c r="E71" s="2" t="s">
        <v>732</v>
      </c>
      <c r="F71" s="12"/>
      <c r="G71" s="12"/>
      <c r="H71" s="12"/>
      <c r="I71" s="12"/>
      <c r="J71" s="12"/>
      <c r="K71" s="12"/>
      <c r="L71" s="12"/>
      <c r="M71" s="12"/>
      <c r="N71" s="12">
        <f>N72</f>
        <v>0</v>
      </c>
      <c r="O71" s="12">
        <f aca="true" t="shared" si="43" ref="O71:V73">O72</f>
        <v>136.644</v>
      </c>
      <c r="P71" s="12">
        <f t="shared" si="43"/>
        <v>136.644</v>
      </c>
      <c r="Q71" s="12">
        <f t="shared" si="43"/>
        <v>0</v>
      </c>
      <c r="R71" s="12">
        <f t="shared" si="43"/>
        <v>136.644</v>
      </c>
      <c r="S71" s="12">
        <f t="shared" si="43"/>
        <v>0</v>
      </c>
      <c r="T71" s="12">
        <f t="shared" si="43"/>
        <v>136.644</v>
      </c>
      <c r="U71" s="12">
        <f t="shared" si="43"/>
        <v>0</v>
      </c>
      <c r="V71" s="12">
        <f t="shared" si="43"/>
        <v>136.644</v>
      </c>
    </row>
    <row r="72" spans="1:22" s="34" customFormat="1" ht="43.5" customHeight="1" hidden="1" outlineLevel="1">
      <c r="A72" s="8"/>
      <c r="B72" s="37"/>
      <c r="C72" s="9" t="s">
        <v>733</v>
      </c>
      <c r="D72" s="1"/>
      <c r="E72" s="2" t="s">
        <v>734</v>
      </c>
      <c r="F72" s="12"/>
      <c r="G72" s="12"/>
      <c r="H72" s="12"/>
      <c r="I72" s="12"/>
      <c r="J72" s="12"/>
      <c r="K72" s="12"/>
      <c r="L72" s="12"/>
      <c r="M72" s="12"/>
      <c r="N72" s="12">
        <f>N73</f>
        <v>0</v>
      </c>
      <c r="O72" s="12">
        <f t="shared" si="43"/>
        <v>136.644</v>
      </c>
      <c r="P72" s="12">
        <f t="shared" si="43"/>
        <v>136.644</v>
      </c>
      <c r="Q72" s="12">
        <f t="shared" si="43"/>
        <v>0</v>
      </c>
      <c r="R72" s="12">
        <f t="shared" si="43"/>
        <v>136.644</v>
      </c>
      <c r="S72" s="12">
        <f t="shared" si="43"/>
        <v>0</v>
      </c>
      <c r="T72" s="12">
        <f t="shared" si="43"/>
        <v>136.644</v>
      </c>
      <c r="U72" s="12">
        <f t="shared" si="43"/>
        <v>0</v>
      </c>
      <c r="V72" s="12">
        <f t="shared" si="43"/>
        <v>136.644</v>
      </c>
    </row>
    <row r="73" spans="1:22" s="34" customFormat="1" ht="28.5" customHeight="1" hidden="1" outlineLevel="1">
      <c r="A73" s="8"/>
      <c r="B73" s="37"/>
      <c r="C73" s="9" t="s">
        <v>735</v>
      </c>
      <c r="D73" s="1"/>
      <c r="E73" s="2" t="s">
        <v>736</v>
      </c>
      <c r="F73" s="12"/>
      <c r="G73" s="12"/>
      <c r="H73" s="12"/>
      <c r="I73" s="12"/>
      <c r="J73" s="12"/>
      <c r="K73" s="12"/>
      <c r="L73" s="12"/>
      <c r="M73" s="12"/>
      <c r="N73" s="12">
        <f>N74</f>
        <v>0</v>
      </c>
      <c r="O73" s="12">
        <f t="shared" si="43"/>
        <v>136.644</v>
      </c>
      <c r="P73" s="12">
        <f t="shared" si="43"/>
        <v>136.644</v>
      </c>
      <c r="Q73" s="12">
        <f t="shared" si="43"/>
        <v>0</v>
      </c>
      <c r="R73" s="12">
        <f t="shared" si="43"/>
        <v>136.644</v>
      </c>
      <c r="S73" s="12">
        <f t="shared" si="43"/>
        <v>0</v>
      </c>
      <c r="T73" s="12">
        <f t="shared" si="43"/>
        <v>136.644</v>
      </c>
      <c r="U73" s="12">
        <f t="shared" si="43"/>
        <v>0</v>
      </c>
      <c r="V73" s="12">
        <f t="shared" si="43"/>
        <v>136.644</v>
      </c>
    </row>
    <row r="74" spans="1:22" s="34" customFormat="1" ht="28.5" customHeight="1" hidden="1" outlineLevel="1">
      <c r="A74" s="8"/>
      <c r="B74" s="37"/>
      <c r="C74" s="9"/>
      <c r="D74" s="1" t="s">
        <v>137</v>
      </c>
      <c r="E74" s="2" t="s">
        <v>64</v>
      </c>
      <c r="F74" s="12"/>
      <c r="G74" s="12"/>
      <c r="H74" s="12"/>
      <c r="I74" s="12"/>
      <c r="J74" s="12"/>
      <c r="K74" s="12"/>
      <c r="L74" s="12"/>
      <c r="M74" s="12"/>
      <c r="N74" s="12">
        <v>0</v>
      </c>
      <c r="O74" s="12">
        <v>136.644</v>
      </c>
      <c r="P74" s="12">
        <f>SUM(N74:O74)</f>
        <v>136.644</v>
      </c>
      <c r="Q74" s="12"/>
      <c r="R74" s="12">
        <f>SUM(P74:Q74)</f>
        <v>136.644</v>
      </c>
      <c r="S74" s="12"/>
      <c r="T74" s="12">
        <f>SUM(R74:S74)</f>
        <v>136.644</v>
      </c>
      <c r="U74" s="12"/>
      <c r="V74" s="12">
        <f>SUM(T74:U74)</f>
        <v>136.644</v>
      </c>
    </row>
    <row r="75" spans="1:22" s="34" customFormat="1" ht="28.5" customHeight="1" collapsed="1">
      <c r="A75" s="8"/>
      <c r="B75" s="37"/>
      <c r="C75" s="37" t="s">
        <v>197</v>
      </c>
      <c r="D75" s="8"/>
      <c r="E75" s="10" t="s">
        <v>558</v>
      </c>
      <c r="F75" s="12">
        <f aca="true" t="shared" si="44" ref="F75:L75">F76+F82</f>
        <v>13543.36954</v>
      </c>
      <c r="G75" s="12">
        <f t="shared" si="44"/>
        <v>0</v>
      </c>
      <c r="H75" s="12">
        <f t="shared" si="44"/>
        <v>13543.36954</v>
      </c>
      <c r="I75" s="12">
        <f t="shared" si="44"/>
        <v>0</v>
      </c>
      <c r="J75" s="12">
        <f t="shared" si="44"/>
        <v>13543.36954</v>
      </c>
      <c r="K75" s="12">
        <f t="shared" si="44"/>
        <v>-4197.36954</v>
      </c>
      <c r="L75" s="12">
        <f t="shared" si="44"/>
        <v>9346</v>
      </c>
      <c r="M75" s="12">
        <f aca="true" t="shared" si="45" ref="M75:R75">M76+M82</f>
        <v>144</v>
      </c>
      <c r="N75" s="12">
        <f t="shared" si="45"/>
        <v>9490</v>
      </c>
      <c r="O75" s="12">
        <f t="shared" si="45"/>
        <v>70</v>
      </c>
      <c r="P75" s="12">
        <f t="shared" si="45"/>
        <v>9560</v>
      </c>
      <c r="Q75" s="12">
        <f t="shared" si="45"/>
        <v>24.95</v>
      </c>
      <c r="R75" s="12">
        <f t="shared" si="45"/>
        <v>9584.95</v>
      </c>
      <c r="S75" s="12">
        <f>S76+S82</f>
        <v>176.253</v>
      </c>
      <c r="T75" s="12">
        <f>T76+T82</f>
        <v>9761.203</v>
      </c>
      <c r="U75" s="12">
        <f>U76+U82</f>
        <v>-118</v>
      </c>
      <c r="V75" s="12">
        <f>V76+V82</f>
        <v>9643.203</v>
      </c>
    </row>
    <row r="76" spans="1:22" s="34" customFormat="1" ht="28.5" customHeight="1" hidden="1" outlineLevel="1">
      <c r="A76" s="8"/>
      <c r="B76" s="37"/>
      <c r="C76" s="37" t="s">
        <v>199</v>
      </c>
      <c r="D76" s="8"/>
      <c r="E76" s="10" t="s">
        <v>559</v>
      </c>
      <c r="F76" s="12">
        <f aca="true" t="shared" si="46" ref="F76:U77">F77</f>
        <v>2563</v>
      </c>
      <c r="G76" s="12">
        <f t="shared" si="46"/>
        <v>0</v>
      </c>
      <c r="H76" s="12">
        <f t="shared" si="46"/>
        <v>2563</v>
      </c>
      <c r="I76" s="12">
        <f t="shared" si="46"/>
        <v>0</v>
      </c>
      <c r="J76" s="12">
        <f t="shared" si="46"/>
        <v>2563</v>
      </c>
      <c r="K76" s="12">
        <f t="shared" si="46"/>
        <v>0</v>
      </c>
      <c r="L76" s="12">
        <f t="shared" si="46"/>
        <v>2563</v>
      </c>
      <c r="M76" s="12">
        <f t="shared" si="46"/>
        <v>0</v>
      </c>
      <c r="N76" s="12">
        <f t="shared" si="46"/>
        <v>2563</v>
      </c>
      <c r="O76" s="12">
        <f t="shared" si="46"/>
        <v>0</v>
      </c>
      <c r="P76" s="12">
        <f t="shared" si="46"/>
        <v>2563</v>
      </c>
      <c r="Q76" s="12">
        <f t="shared" si="46"/>
        <v>0</v>
      </c>
      <c r="R76" s="12">
        <f t="shared" si="46"/>
        <v>2563</v>
      </c>
      <c r="S76" s="12">
        <f t="shared" si="46"/>
        <v>0</v>
      </c>
      <c r="T76" s="12">
        <f t="shared" si="46"/>
        <v>2563</v>
      </c>
      <c r="U76" s="12">
        <f t="shared" si="46"/>
        <v>0</v>
      </c>
      <c r="V76" s="12">
        <f>V77</f>
        <v>2563</v>
      </c>
    </row>
    <row r="77" spans="1:22" s="34" customFormat="1" ht="28.5" customHeight="1" hidden="1" outlineLevel="1">
      <c r="A77" s="8"/>
      <c r="B77" s="37"/>
      <c r="C77" s="37" t="s">
        <v>198</v>
      </c>
      <c r="D77" s="1"/>
      <c r="E77" s="2" t="s">
        <v>202</v>
      </c>
      <c r="F77" s="12">
        <f t="shared" si="46"/>
        <v>2563</v>
      </c>
      <c r="G77" s="12">
        <f t="shared" si="46"/>
        <v>0</v>
      </c>
      <c r="H77" s="12">
        <f t="shared" si="46"/>
        <v>2563</v>
      </c>
      <c r="I77" s="12">
        <f t="shared" si="46"/>
        <v>0</v>
      </c>
      <c r="J77" s="12">
        <f t="shared" si="46"/>
        <v>2563</v>
      </c>
      <c r="K77" s="12">
        <f t="shared" si="46"/>
        <v>0</v>
      </c>
      <c r="L77" s="12">
        <f t="shared" si="46"/>
        <v>2563</v>
      </c>
      <c r="M77" s="12">
        <f t="shared" si="46"/>
        <v>0</v>
      </c>
      <c r="N77" s="12">
        <f t="shared" si="46"/>
        <v>2563</v>
      </c>
      <c r="O77" s="12">
        <f t="shared" si="46"/>
        <v>0</v>
      </c>
      <c r="P77" s="12">
        <f t="shared" si="46"/>
        <v>2563</v>
      </c>
      <c r="Q77" s="12">
        <f t="shared" si="46"/>
        <v>0</v>
      </c>
      <c r="R77" s="12">
        <f t="shared" si="46"/>
        <v>2563</v>
      </c>
      <c r="S77" s="12">
        <f t="shared" si="46"/>
        <v>0</v>
      </c>
      <c r="T77" s="12">
        <f t="shared" si="46"/>
        <v>2563</v>
      </c>
      <c r="U77" s="12">
        <f>U78</f>
        <v>0</v>
      </c>
      <c r="V77" s="12">
        <f>V78</f>
        <v>2563</v>
      </c>
    </row>
    <row r="78" spans="1:22" s="34" customFormat="1" ht="28.5" customHeight="1" hidden="1" outlineLevel="1">
      <c r="A78" s="8"/>
      <c r="B78" s="37"/>
      <c r="C78" s="37" t="s">
        <v>320</v>
      </c>
      <c r="D78" s="8"/>
      <c r="E78" s="91" t="s">
        <v>422</v>
      </c>
      <c r="F78" s="12">
        <f aca="true" t="shared" si="47" ref="F78:L78">SUM(F79:F81)</f>
        <v>2563</v>
      </c>
      <c r="G78" s="12">
        <f t="shared" si="47"/>
        <v>0</v>
      </c>
      <c r="H78" s="12">
        <f t="shared" si="47"/>
        <v>2563</v>
      </c>
      <c r="I78" s="12">
        <f t="shared" si="47"/>
        <v>0</v>
      </c>
      <c r="J78" s="12">
        <f t="shared" si="47"/>
        <v>2563</v>
      </c>
      <c r="K78" s="12">
        <f t="shared" si="47"/>
        <v>0</v>
      </c>
      <c r="L78" s="12">
        <f t="shared" si="47"/>
        <v>2563</v>
      </c>
      <c r="M78" s="12">
        <f aca="true" t="shared" si="48" ref="M78:R78">SUM(M79:M81)</f>
        <v>0</v>
      </c>
      <c r="N78" s="12">
        <f t="shared" si="48"/>
        <v>2563</v>
      </c>
      <c r="O78" s="12">
        <f t="shared" si="48"/>
        <v>0</v>
      </c>
      <c r="P78" s="12">
        <f t="shared" si="48"/>
        <v>2563</v>
      </c>
      <c r="Q78" s="12">
        <f t="shared" si="48"/>
        <v>0</v>
      </c>
      <c r="R78" s="12">
        <f t="shared" si="48"/>
        <v>2563</v>
      </c>
      <c r="S78" s="12">
        <f>SUM(S79:S81)</f>
        <v>0</v>
      </c>
      <c r="T78" s="12">
        <f>SUM(T79:T81)</f>
        <v>2563</v>
      </c>
      <c r="U78" s="12">
        <f>SUM(U79:U81)</f>
        <v>0</v>
      </c>
      <c r="V78" s="12">
        <f>SUM(V79:V81)</f>
        <v>2563</v>
      </c>
    </row>
    <row r="79" spans="1:22" s="34" customFormat="1" ht="54.75" customHeight="1" hidden="1" outlineLevel="1">
      <c r="A79" s="8"/>
      <c r="B79" s="37"/>
      <c r="C79" s="37"/>
      <c r="D79" s="1" t="s">
        <v>61</v>
      </c>
      <c r="E79" s="2" t="s">
        <v>182</v>
      </c>
      <c r="F79" s="12">
        <v>2273</v>
      </c>
      <c r="G79" s="12"/>
      <c r="H79" s="12">
        <f>SUM(F79:G79)</f>
        <v>2273</v>
      </c>
      <c r="I79" s="12"/>
      <c r="J79" s="12">
        <f>SUM(H79:I79)</f>
        <v>2273</v>
      </c>
      <c r="K79" s="12"/>
      <c r="L79" s="12">
        <f>SUM(J79:K79)</f>
        <v>2273</v>
      </c>
      <c r="M79" s="12"/>
      <c r="N79" s="12">
        <f>SUM(L79:M79)</f>
        <v>2273</v>
      </c>
      <c r="O79" s="12"/>
      <c r="P79" s="12">
        <f>SUM(N79:O79)</f>
        <v>2273</v>
      </c>
      <c r="Q79" s="12"/>
      <c r="R79" s="12">
        <f>SUM(P79:Q79)</f>
        <v>2273</v>
      </c>
      <c r="S79" s="12"/>
      <c r="T79" s="12">
        <f>SUM(R79:S79)</f>
        <v>2273</v>
      </c>
      <c r="U79" s="12"/>
      <c r="V79" s="12">
        <f>SUM(T79:U79)</f>
        <v>2273</v>
      </c>
    </row>
    <row r="80" spans="1:22" s="34" customFormat="1" ht="29.25" customHeight="1" hidden="1" outlineLevel="1">
      <c r="A80" s="8"/>
      <c r="B80" s="37"/>
      <c r="C80" s="37"/>
      <c r="D80" s="1" t="s">
        <v>137</v>
      </c>
      <c r="E80" s="2" t="s">
        <v>64</v>
      </c>
      <c r="F80" s="12">
        <v>289</v>
      </c>
      <c r="G80" s="12"/>
      <c r="H80" s="12">
        <f>SUM(F80:G80)</f>
        <v>289</v>
      </c>
      <c r="I80" s="12"/>
      <c r="J80" s="12">
        <f>SUM(H80:I80)</f>
        <v>289</v>
      </c>
      <c r="K80" s="12"/>
      <c r="L80" s="12">
        <f>SUM(J80:K80)</f>
        <v>289</v>
      </c>
      <c r="M80" s="12"/>
      <c r="N80" s="12">
        <f>SUM(L80:M80)</f>
        <v>289</v>
      </c>
      <c r="O80" s="12"/>
      <c r="P80" s="12">
        <f>SUM(N80:O80)</f>
        <v>289</v>
      </c>
      <c r="Q80" s="12"/>
      <c r="R80" s="12">
        <f>SUM(P80:Q80)</f>
        <v>289</v>
      </c>
      <c r="S80" s="12"/>
      <c r="T80" s="12">
        <f>SUM(R80:S80)</f>
        <v>289</v>
      </c>
      <c r="U80" s="12"/>
      <c r="V80" s="12">
        <f>SUM(T80:U80)</f>
        <v>289</v>
      </c>
    </row>
    <row r="81" spans="1:22" s="34" customFormat="1" ht="16.5" customHeight="1" hidden="1" outlineLevel="1">
      <c r="A81" s="8"/>
      <c r="B81" s="37"/>
      <c r="C81" s="37"/>
      <c r="D81" s="1" t="s">
        <v>143</v>
      </c>
      <c r="E81" s="2" t="s">
        <v>144</v>
      </c>
      <c r="F81" s="12">
        <v>1</v>
      </c>
      <c r="G81" s="12"/>
      <c r="H81" s="12">
        <f>SUM(F81:G81)</f>
        <v>1</v>
      </c>
      <c r="I81" s="12"/>
      <c r="J81" s="12">
        <f>SUM(H81:I81)</f>
        <v>1</v>
      </c>
      <c r="K81" s="12"/>
      <c r="L81" s="12">
        <f>SUM(J81:K81)</f>
        <v>1</v>
      </c>
      <c r="M81" s="12"/>
      <c r="N81" s="12">
        <f>SUM(L81:M81)</f>
        <v>1</v>
      </c>
      <c r="O81" s="12"/>
      <c r="P81" s="12">
        <f>SUM(N81:O81)</f>
        <v>1</v>
      </c>
      <c r="Q81" s="12"/>
      <c r="R81" s="12">
        <f>SUM(P81:Q81)</f>
        <v>1</v>
      </c>
      <c r="S81" s="12"/>
      <c r="T81" s="12">
        <f>SUM(R81:S81)</f>
        <v>1</v>
      </c>
      <c r="U81" s="12"/>
      <c r="V81" s="12">
        <f>SUM(T81:U81)</f>
        <v>1</v>
      </c>
    </row>
    <row r="82" spans="1:22" s="34" customFormat="1" ht="30" customHeight="1" collapsed="1">
      <c r="A82" s="8"/>
      <c r="B82" s="37"/>
      <c r="C82" s="37" t="s">
        <v>200</v>
      </c>
      <c r="D82" s="8"/>
      <c r="E82" s="10" t="s">
        <v>560</v>
      </c>
      <c r="F82" s="12">
        <f aca="true" t="shared" si="49" ref="F82:V82">F83</f>
        <v>10980.36954</v>
      </c>
      <c r="G82" s="12">
        <f t="shared" si="49"/>
        <v>0</v>
      </c>
      <c r="H82" s="12">
        <f t="shared" si="49"/>
        <v>10980.36954</v>
      </c>
      <c r="I82" s="12">
        <f t="shared" si="49"/>
        <v>0</v>
      </c>
      <c r="J82" s="12">
        <f t="shared" si="49"/>
        <v>10980.36954</v>
      </c>
      <c r="K82" s="12">
        <f t="shared" si="49"/>
        <v>-4197.36954</v>
      </c>
      <c r="L82" s="12">
        <f t="shared" si="49"/>
        <v>6783</v>
      </c>
      <c r="M82" s="12">
        <f t="shared" si="49"/>
        <v>144</v>
      </c>
      <c r="N82" s="12">
        <f t="shared" si="49"/>
        <v>6927</v>
      </c>
      <c r="O82" s="12">
        <f t="shared" si="49"/>
        <v>70</v>
      </c>
      <c r="P82" s="12">
        <f t="shared" si="49"/>
        <v>6997</v>
      </c>
      <c r="Q82" s="12">
        <f t="shared" si="49"/>
        <v>24.95</v>
      </c>
      <c r="R82" s="12">
        <f t="shared" si="49"/>
        <v>7021.95</v>
      </c>
      <c r="S82" s="12">
        <f t="shared" si="49"/>
        <v>176.253</v>
      </c>
      <c r="T82" s="12">
        <f t="shared" si="49"/>
        <v>7198.2029999999995</v>
      </c>
      <c r="U82" s="12">
        <f t="shared" si="49"/>
        <v>-118</v>
      </c>
      <c r="V82" s="12">
        <f t="shared" si="49"/>
        <v>7080.2029999999995</v>
      </c>
    </row>
    <row r="83" spans="1:22" s="34" customFormat="1" ht="42.75" customHeight="1">
      <c r="A83" s="8"/>
      <c r="B83" s="37"/>
      <c r="C83" s="37" t="s">
        <v>201</v>
      </c>
      <c r="D83" s="1"/>
      <c r="E83" s="2" t="s">
        <v>86</v>
      </c>
      <c r="F83" s="12">
        <f aca="true" t="shared" si="50" ref="F83:L83">F84+F86+F88+F90</f>
        <v>10980.36954</v>
      </c>
      <c r="G83" s="12">
        <f t="shared" si="50"/>
        <v>0</v>
      </c>
      <c r="H83" s="12">
        <f t="shared" si="50"/>
        <v>10980.36954</v>
      </c>
      <c r="I83" s="12">
        <f t="shared" si="50"/>
        <v>0</v>
      </c>
      <c r="J83" s="12">
        <f t="shared" si="50"/>
        <v>10980.36954</v>
      </c>
      <c r="K83" s="12">
        <f t="shared" si="50"/>
        <v>-4197.36954</v>
      </c>
      <c r="L83" s="12">
        <f t="shared" si="50"/>
        <v>6783</v>
      </c>
      <c r="M83" s="12">
        <f aca="true" t="shared" si="51" ref="M83:R83">M84+M86+M88+M90</f>
        <v>144</v>
      </c>
      <c r="N83" s="12">
        <f t="shared" si="51"/>
        <v>6927</v>
      </c>
      <c r="O83" s="12">
        <f t="shared" si="51"/>
        <v>70</v>
      </c>
      <c r="P83" s="12">
        <f t="shared" si="51"/>
        <v>6997</v>
      </c>
      <c r="Q83" s="12">
        <f t="shared" si="51"/>
        <v>24.95</v>
      </c>
      <c r="R83" s="12">
        <f t="shared" si="51"/>
        <v>7021.95</v>
      </c>
      <c r="S83" s="12">
        <f>S84+S86+S88+S90</f>
        <v>176.253</v>
      </c>
      <c r="T83" s="12">
        <f>T84+T86+T88+T90</f>
        <v>7198.2029999999995</v>
      </c>
      <c r="U83" s="12">
        <f>U84+U86+U88+U90</f>
        <v>-118</v>
      </c>
      <c r="V83" s="12">
        <f>V84+V86+V88+V90</f>
        <v>7080.2029999999995</v>
      </c>
    </row>
    <row r="84" spans="1:22" s="77" customFormat="1" ht="54" customHeight="1" hidden="1" outlineLevel="1">
      <c r="A84" s="8"/>
      <c r="B84" s="37"/>
      <c r="C84" s="37" t="s">
        <v>321</v>
      </c>
      <c r="D84" s="8"/>
      <c r="E84" s="10" t="s">
        <v>11</v>
      </c>
      <c r="F84" s="12">
        <f aca="true" t="shared" si="52" ref="F84:V84">F85</f>
        <v>291</v>
      </c>
      <c r="G84" s="12">
        <f t="shared" si="52"/>
        <v>0</v>
      </c>
      <c r="H84" s="12">
        <f t="shared" si="52"/>
        <v>291</v>
      </c>
      <c r="I84" s="12">
        <f t="shared" si="52"/>
        <v>0</v>
      </c>
      <c r="J84" s="12">
        <f t="shared" si="52"/>
        <v>291</v>
      </c>
      <c r="K84" s="12">
        <f t="shared" si="52"/>
        <v>0</v>
      </c>
      <c r="L84" s="12">
        <f t="shared" si="52"/>
        <v>291</v>
      </c>
      <c r="M84" s="12">
        <f t="shared" si="52"/>
        <v>0</v>
      </c>
      <c r="N84" s="12">
        <f t="shared" si="52"/>
        <v>291</v>
      </c>
      <c r="O84" s="12">
        <f t="shared" si="52"/>
        <v>0</v>
      </c>
      <c r="P84" s="12">
        <f t="shared" si="52"/>
        <v>291</v>
      </c>
      <c r="Q84" s="12">
        <f t="shared" si="52"/>
        <v>0</v>
      </c>
      <c r="R84" s="12">
        <f t="shared" si="52"/>
        <v>291</v>
      </c>
      <c r="S84" s="12">
        <f t="shared" si="52"/>
        <v>0</v>
      </c>
      <c r="T84" s="12">
        <f t="shared" si="52"/>
        <v>291</v>
      </c>
      <c r="U84" s="12">
        <f t="shared" si="52"/>
        <v>0</v>
      </c>
      <c r="V84" s="12">
        <f t="shared" si="52"/>
        <v>291</v>
      </c>
    </row>
    <row r="85" spans="1:22" s="77" customFormat="1" ht="28.5" customHeight="1" hidden="1" outlineLevel="1">
      <c r="A85" s="8"/>
      <c r="B85" s="37"/>
      <c r="C85" s="37"/>
      <c r="D85" s="1" t="s">
        <v>137</v>
      </c>
      <c r="E85" s="2" t="s">
        <v>64</v>
      </c>
      <c r="F85" s="12">
        <v>291</v>
      </c>
      <c r="G85" s="12"/>
      <c r="H85" s="12">
        <f>SUM(F85:G85)</f>
        <v>291</v>
      </c>
      <c r="I85" s="12"/>
      <c r="J85" s="12">
        <f>SUM(H85:I85)</f>
        <v>291</v>
      </c>
      <c r="K85" s="12"/>
      <c r="L85" s="12">
        <f>SUM(J85:K85)</f>
        <v>291</v>
      </c>
      <c r="M85" s="12"/>
      <c r="N85" s="12">
        <f>SUM(L85:M85)</f>
        <v>291</v>
      </c>
      <c r="O85" s="12"/>
      <c r="P85" s="12">
        <f>SUM(N85:O85)</f>
        <v>291</v>
      </c>
      <c r="Q85" s="12"/>
      <c r="R85" s="12">
        <f>SUM(P85:Q85)</f>
        <v>291</v>
      </c>
      <c r="S85" s="12"/>
      <c r="T85" s="12">
        <f>SUM(R85:S85)</f>
        <v>291</v>
      </c>
      <c r="U85" s="12"/>
      <c r="V85" s="12">
        <f>SUM(T85:U85)</f>
        <v>291</v>
      </c>
    </row>
    <row r="86" spans="1:22" s="34" customFormat="1" ht="28.5" customHeight="1" collapsed="1">
      <c r="A86" s="8"/>
      <c r="B86" s="39"/>
      <c r="C86" s="37" t="s">
        <v>322</v>
      </c>
      <c r="D86" s="1"/>
      <c r="E86" s="2" t="s">
        <v>323</v>
      </c>
      <c r="F86" s="12">
        <f aca="true" t="shared" si="53" ref="F86:V86">F87</f>
        <v>2309</v>
      </c>
      <c r="G86" s="12">
        <f t="shared" si="53"/>
        <v>0</v>
      </c>
      <c r="H86" s="12">
        <f t="shared" si="53"/>
        <v>2309</v>
      </c>
      <c r="I86" s="12">
        <f t="shared" si="53"/>
        <v>0</v>
      </c>
      <c r="J86" s="12">
        <f t="shared" si="53"/>
        <v>2309</v>
      </c>
      <c r="K86" s="12">
        <f t="shared" si="53"/>
        <v>0</v>
      </c>
      <c r="L86" s="12">
        <f t="shared" si="53"/>
        <v>2309</v>
      </c>
      <c r="M86" s="12">
        <f t="shared" si="53"/>
        <v>0</v>
      </c>
      <c r="N86" s="12">
        <f t="shared" si="53"/>
        <v>2309</v>
      </c>
      <c r="O86" s="12">
        <f t="shared" si="53"/>
        <v>0</v>
      </c>
      <c r="P86" s="12">
        <f t="shared" si="53"/>
        <v>2309</v>
      </c>
      <c r="Q86" s="12">
        <f t="shared" si="53"/>
        <v>24.95</v>
      </c>
      <c r="R86" s="12">
        <f t="shared" si="53"/>
        <v>2333.95</v>
      </c>
      <c r="S86" s="12">
        <f t="shared" si="53"/>
        <v>0</v>
      </c>
      <c r="T86" s="12">
        <f t="shared" si="53"/>
        <v>2333.95</v>
      </c>
      <c r="U86" s="12">
        <f t="shared" si="53"/>
        <v>-118</v>
      </c>
      <c r="V86" s="12">
        <f t="shared" si="53"/>
        <v>2215.95</v>
      </c>
    </row>
    <row r="87" spans="1:22" s="34" customFormat="1" ht="28.5" customHeight="1">
      <c r="A87" s="8"/>
      <c r="B87" s="39"/>
      <c r="C87" s="37"/>
      <c r="D87" s="1" t="s">
        <v>137</v>
      </c>
      <c r="E87" s="2" t="s">
        <v>64</v>
      </c>
      <c r="F87" s="12">
        <v>2309</v>
      </c>
      <c r="G87" s="12"/>
      <c r="H87" s="12">
        <f>SUM(F87:G87)</f>
        <v>2309</v>
      </c>
      <c r="I87" s="12"/>
      <c r="J87" s="12">
        <f>SUM(H87:I87)</f>
        <v>2309</v>
      </c>
      <c r="K87" s="12"/>
      <c r="L87" s="12">
        <f>SUM(J87:K87)</f>
        <v>2309</v>
      </c>
      <c r="M87" s="12"/>
      <c r="N87" s="12">
        <f>SUM(L87:M87)</f>
        <v>2309</v>
      </c>
      <c r="O87" s="12"/>
      <c r="P87" s="12">
        <f>SUM(N87:O87)</f>
        <v>2309</v>
      </c>
      <c r="Q87" s="12">
        <v>24.95</v>
      </c>
      <c r="R87" s="12">
        <f>SUM(P87:Q87)</f>
        <v>2333.95</v>
      </c>
      <c r="S87" s="12"/>
      <c r="T87" s="12">
        <f>SUM(R87:S87)</f>
        <v>2333.95</v>
      </c>
      <c r="U87" s="12">
        <v>-118</v>
      </c>
      <c r="V87" s="12">
        <f>SUM(T87:U87)</f>
        <v>2215.95</v>
      </c>
    </row>
    <row r="88" spans="1:22" s="34" customFormat="1" ht="40.5" customHeight="1" hidden="1" outlineLevel="1">
      <c r="A88" s="8"/>
      <c r="B88" s="39"/>
      <c r="C88" s="37" t="s">
        <v>325</v>
      </c>
      <c r="D88" s="1"/>
      <c r="E88" s="10" t="s">
        <v>326</v>
      </c>
      <c r="F88" s="12">
        <f aca="true" t="shared" si="54" ref="F88:V88">F89</f>
        <v>4183</v>
      </c>
      <c r="G88" s="12">
        <f t="shared" si="54"/>
        <v>0</v>
      </c>
      <c r="H88" s="12">
        <f t="shared" si="54"/>
        <v>4183</v>
      </c>
      <c r="I88" s="12">
        <f t="shared" si="54"/>
        <v>0</v>
      </c>
      <c r="J88" s="12">
        <f t="shared" si="54"/>
        <v>4183</v>
      </c>
      <c r="K88" s="12">
        <f t="shared" si="54"/>
        <v>0</v>
      </c>
      <c r="L88" s="12">
        <f t="shared" si="54"/>
        <v>4183</v>
      </c>
      <c r="M88" s="12">
        <f t="shared" si="54"/>
        <v>144</v>
      </c>
      <c r="N88" s="12">
        <f t="shared" si="54"/>
        <v>4327</v>
      </c>
      <c r="O88" s="12">
        <f t="shared" si="54"/>
        <v>70</v>
      </c>
      <c r="P88" s="12">
        <f t="shared" si="54"/>
        <v>4397</v>
      </c>
      <c r="Q88" s="12">
        <f t="shared" si="54"/>
        <v>0</v>
      </c>
      <c r="R88" s="12">
        <f t="shared" si="54"/>
        <v>4397</v>
      </c>
      <c r="S88" s="12">
        <f t="shared" si="54"/>
        <v>176.253</v>
      </c>
      <c r="T88" s="12">
        <f t="shared" si="54"/>
        <v>4573.253</v>
      </c>
      <c r="U88" s="12">
        <f t="shared" si="54"/>
        <v>0</v>
      </c>
      <c r="V88" s="12">
        <f t="shared" si="54"/>
        <v>4573.253</v>
      </c>
    </row>
    <row r="89" spans="1:22" s="34" customFormat="1" ht="28.5" customHeight="1" hidden="1" outlineLevel="1">
      <c r="A89" s="8"/>
      <c r="B89" s="39"/>
      <c r="C89" s="37"/>
      <c r="D89" s="1" t="s">
        <v>135</v>
      </c>
      <c r="E89" s="2" t="s">
        <v>136</v>
      </c>
      <c r="F89" s="12">
        <v>4183</v>
      </c>
      <c r="G89" s="12"/>
      <c r="H89" s="12">
        <f>SUM(F89:G89)</f>
        <v>4183</v>
      </c>
      <c r="I89" s="12"/>
      <c r="J89" s="12">
        <f>SUM(H89:I89)</f>
        <v>4183</v>
      </c>
      <c r="K89" s="12"/>
      <c r="L89" s="12">
        <f>SUM(J89:K89)</f>
        <v>4183</v>
      </c>
      <c r="M89" s="12">
        <f>99+45</f>
        <v>144</v>
      </c>
      <c r="N89" s="12">
        <f>SUM(L89:M89)</f>
        <v>4327</v>
      </c>
      <c r="O89" s="12">
        <v>70</v>
      </c>
      <c r="P89" s="12">
        <f>SUM(N89:O89)</f>
        <v>4397</v>
      </c>
      <c r="Q89" s="12"/>
      <c r="R89" s="12">
        <f>SUM(P89:Q89)</f>
        <v>4397</v>
      </c>
      <c r="S89" s="12">
        <v>176.253</v>
      </c>
      <c r="T89" s="12">
        <f>SUM(R89:S89)</f>
        <v>4573.253</v>
      </c>
      <c r="U89" s="12"/>
      <c r="V89" s="12">
        <f>SUM(T89:U89)</f>
        <v>4573.253</v>
      </c>
    </row>
    <row r="90" spans="1:22" s="34" customFormat="1" ht="28.5" customHeight="1" hidden="1" outlineLevel="1">
      <c r="A90" s="8"/>
      <c r="B90" s="39"/>
      <c r="C90" s="37" t="s">
        <v>570</v>
      </c>
      <c r="D90" s="8"/>
      <c r="E90" s="2" t="s">
        <v>375</v>
      </c>
      <c r="F90" s="12">
        <f aca="true" t="shared" si="55" ref="F90:V90">F91</f>
        <v>4197.36954</v>
      </c>
      <c r="G90" s="12">
        <f t="shared" si="55"/>
        <v>0</v>
      </c>
      <c r="H90" s="12">
        <f t="shared" si="55"/>
        <v>4197.36954</v>
      </c>
      <c r="I90" s="12">
        <f t="shared" si="55"/>
        <v>0</v>
      </c>
      <c r="J90" s="12">
        <f t="shared" si="55"/>
        <v>4197.36954</v>
      </c>
      <c r="K90" s="12">
        <f t="shared" si="55"/>
        <v>-4197.36954</v>
      </c>
      <c r="L90" s="12">
        <f t="shared" si="55"/>
        <v>0</v>
      </c>
      <c r="M90" s="12">
        <f t="shared" si="55"/>
        <v>0</v>
      </c>
      <c r="N90" s="12">
        <f t="shared" si="55"/>
        <v>0</v>
      </c>
      <c r="O90" s="12">
        <f t="shared" si="55"/>
        <v>0</v>
      </c>
      <c r="P90" s="12">
        <f t="shared" si="55"/>
        <v>0</v>
      </c>
      <c r="Q90" s="12">
        <f t="shared" si="55"/>
        <v>0</v>
      </c>
      <c r="R90" s="12">
        <f t="shared" si="55"/>
        <v>0</v>
      </c>
      <c r="S90" s="12">
        <f t="shared" si="55"/>
        <v>0</v>
      </c>
      <c r="T90" s="12">
        <f t="shared" si="55"/>
        <v>0</v>
      </c>
      <c r="U90" s="12">
        <f t="shared" si="55"/>
        <v>0</v>
      </c>
      <c r="V90" s="12">
        <f t="shared" si="55"/>
        <v>0</v>
      </c>
    </row>
    <row r="91" spans="1:22" s="34" customFormat="1" ht="28.5" customHeight="1" hidden="1" outlineLevel="1">
      <c r="A91" s="8"/>
      <c r="B91" s="39"/>
      <c r="C91" s="37"/>
      <c r="D91" s="1" t="s">
        <v>135</v>
      </c>
      <c r="E91" s="2" t="s">
        <v>136</v>
      </c>
      <c r="F91" s="12">
        <f aca="true" t="shared" si="56" ref="F91:L91">SUM(F93:F94)</f>
        <v>4197.36954</v>
      </c>
      <c r="G91" s="12">
        <f t="shared" si="56"/>
        <v>0</v>
      </c>
      <c r="H91" s="12">
        <f t="shared" si="56"/>
        <v>4197.36954</v>
      </c>
      <c r="I91" s="12">
        <f t="shared" si="56"/>
        <v>0</v>
      </c>
      <c r="J91" s="12">
        <f t="shared" si="56"/>
        <v>4197.36954</v>
      </c>
      <c r="K91" s="12">
        <f t="shared" si="56"/>
        <v>-4197.36954</v>
      </c>
      <c r="L91" s="12">
        <f t="shared" si="56"/>
        <v>0</v>
      </c>
      <c r="M91" s="12">
        <f aca="true" t="shared" si="57" ref="M91:R91">SUM(M93:M94)</f>
        <v>0</v>
      </c>
      <c r="N91" s="12">
        <f t="shared" si="57"/>
        <v>0</v>
      </c>
      <c r="O91" s="12">
        <f t="shared" si="57"/>
        <v>0</v>
      </c>
      <c r="P91" s="12">
        <f t="shared" si="57"/>
        <v>0</v>
      </c>
      <c r="Q91" s="12">
        <f t="shared" si="57"/>
        <v>0</v>
      </c>
      <c r="R91" s="12">
        <f t="shared" si="57"/>
        <v>0</v>
      </c>
      <c r="S91" s="12">
        <f>SUM(S93:S94)</f>
        <v>0</v>
      </c>
      <c r="T91" s="12">
        <f>SUM(T93:T94)</f>
        <v>0</v>
      </c>
      <c r="U91" s="12">
        <f>SUM(U93:U94)</f>
        <v>0</v>
      </c>
      <c r="V91" s="12">
        <f>SUM(V93:V94)</f>
        <v>0</v>
      </c>
    </row>
    <row r="92" spans="1:22" s="34" customFormat="1" ht="15.75" customHeight="1" hidden="1" outlineLevel="1">
      <c r="A92" s="8"/>
      <c r="B92" s="39"/>
      <c r="C92" s="37"/>
      <c r="D92" s="1"/>
      <c r="E92" s="2" t="s">
        <v>158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34" customFormat="1" ht="15.75" customHeight="1" hidden="1" outlineLevel="1">
      <c r="A93" s="8"/>
      <c r="B93" s="39"/>
      <c r="C93" s="37"/>
      <c r="D93" s="8"/>
      <c r="E93" s="2" t="s">
        <v>56</v>
      </c>
      <c r="F93" s="12">
        <f>1553.0269-0.00017</f>
        <v>1553.02673</v>
      </c>
      <c r="G93" s="12"/>
      <c r="H93" s="12">
        <f>SUM(F93:G93)</f>
        <v>1553.02673</v>
      </c>
      <c r="I93" s="12"/>
      <c r="J93" s="12">
        <f>SUM(H93:I93)</f>
        <v>1553.02673</v>
      </c>
      <c r="K93" s="12">
        <v>-1553.02673</v>
      </c>
      <c r="L93" s="12">
        <f>SUM(J93:K93)</f>
        <v>0</v>
      </c>
      <c r="M93" s="12"/>
      <c r="N93" s="12">
        <f>SUM(L93:M93)</f>
        <v>0</v>
      </c>
      <c r="O93" s="12"/>
      <c r="P93" s="12">
        <f>SUM(N93:O93)</f>
        <v>0</v>
      </c>
      <c r="Q93" s="12"/>
      <c r="R93" s="12">
        <f>SUM(P93:Q93)</f>
        <v>0</v>
      </c>
      <c r="S93" s="12"/>
      <c r="T93" s="12">
        <f>SUM(R93:S93)</f>
        <v>0</v>
      </c>
      <c r="U93" s="12"/>
      <c r="V93" s="12">
        <f>SUM(T93:U93)</f>
        <v>0</v>
      </c>
    </row>
    <row r="94" spans="1:22" s="115" customFormat="1" ht="15.75" customHeight="1" hidden="1" outlineLevel="1">
      <c r="A94" s="8"/>
      <c r="B94" s="39"/>
      <c r="C94" s="37"/>
      <c r="D94" s="8"/>
      <c r="E94" s="2" t="s">
        <v>57</v>
      </c>
      <c r="F94" s="12">
        <f>2644.3431-0.00029</f>
        <v>2644.34281</v>
      </c>
      <c r="G94" s="12"/>
      <c r="H94" s="12">
        <f>SUM(F94:G94)</f>
        <v>2644.34281</v>
      </c>
      <c r="I94" s="12"/>
      <c r="J94" s="12">
        <f>SUM(H94:I94)</f>
        <v>2644.34281</v>
      </c>
      <c r="K94" s="12">
        <v>-2644.34281</v>
      </c>
      <c r="L94" s="12">
        <f>SUM(J94:K94)</f>
        <v>0</v>
      </c>
      <c r="M94" s="12"/>
      <c r="N94" s="12">
        <f>SUM(L94:M94)</f>
        <v>0</v>
      </c>
      <c r="O94" s="12"/>
      <c r="P94" s="12">
        <f>SUM(N94:O94)</f>
        <v>0</v>
      </c>
      <c r="Q94" s="12"/>
      <c r="R94" s="12">
        <f>SUM(P94:Q94)</f>
        <v>0</v>
      </c>
      <c r="S94" s="12"/>
      <c r="T94" s="12">
        <f>SUM(R94:S94)</f>
        <v>0</v>
      </c>
      <c r="U94" s="12"/>
      <c r="V94" s="12">
        <f>SUM(T94:U94)</f>
        <v>0</v>
      </c>
    </row>
    <row r="95" spans="1:22" s="34" customFormat="1" ht="42.75" customHeight="1" hidden="1" outlineLevel="1" collapsed="1">
      <c r="A95" s="8"/>
      <c r="B95" s="39"/>
      <c r="C95" s="37" t="s">
        <v>203</v>
      </c>
      <c r="D95" s="8"/>
      <c r="E95" s="10" t="s">
        <v>561</v>
      </c>
      <c r="F95" s="12">
        <f>F96</f>
        <v>473</v>
      </c>
      <c r="G95" s="12">
        <f aca="true" t="shared" si="58" ref="G95:V98">G96</f>
        <v>0</v>
      </c>
      <c r="H95" s="12">
        <f t="shared" si="58"/>
        <v>473</v>
      </c>
      <c r="I95" s="12">
        <f t="shared" si="58"/>
        <v>0</v>
      </c>
      <c r="J95" s="12">
        <f t="shared" si="58"/>
        <v>473</v>
      </c>
      <c r="K95" s="12">
        <f t="shared" si="58"/>
        <v>0</v>
      </c>
      <c r="L95" s="12">
        <f t="shared" si="58"/>
        <v>473</v>
      </c>
      <c r="M95" s="12">
        <f t="shared" si="58"/>
        <v>0</v>
      </c>
      <c r="N95" s="12">
        <f t="shared" si="58"/>
        <v>473</v>
      </c>
      <c r="O95" s="12">
        <f t="shared" si="58"/>
        <v>0</v>
      </c>
      <c r="P95" s="12">
        <f t="shared" si="58"/>
        <v>473</v>
      </c>
      <c r="Q95" s="12">
        <f t="shared" si="58"/>
        <v>0</v>
      </c>
      <c r="R95" s="12">
        <f t="shared" si="58"/>
        <v>473</v>
      </c>
      <c r="S95" s="12">
        <f t="shared" si="58"/>
        <v>0</v>
      </c>
      <c r="T95" s="12">
        <f t="shared" si="58"/>
        <v>473</v>
      </c>
      <c r="U95" s="12">
        <f t="shared" si="58"/>
        <v>0</v>
      </c>
      <c r="V95" s="12">
        <f t="shared" si="58"/>
        <v>473</v>
      </c>
    </row>
    <row r="96" spans="1:22" s="34" customFormat="1" ht="54.75" customHeight="1" hidden="1" outlineLevel="1">
      <c r="A96" s="8"/>
      <c r="B96" s="39"/>
      <c r="C96" s="37" t="s">
        <v>327</v>
      </c>
      <c r="D96" s="8"/>
      <c r="E96" s="10" t="s">
        <v>562</v>
      </c>
      <c r="F96" s="12">
        <f>F97</f>
        <v>473</v>
      </c>
      <c r="G96" s="12">
        <f t="shared" si="58"/>
        <v>0</v>
      </c>
      <c r="H96" s="12">
        <f t="shared" si="58"/>
        <v>473</v>
      </c>
      <c r="I96" s="12">
        <f t="shared" si="58"/>
        <v>0</v>
      </c>
      <c r="J96" s="12">
        <f t="shared" si="58"/>
        <v>473</v>
      </c>
      <c r="K96" s="12">
        <f t="shared" si="58"/>
        <v>0</v>
      </c>
      <c r="L96" s="12">
        <f t="shared" si="58"/>
        <v>473</v>
      </c>
      <c r="M96" s="12">
        <f t="shared" si="58"/>
        <v>0</v>
      </c>
      <c r="N96" s="12">
        <f t="shared" si="58"/>
        <v>473</v>
      </c>
      <c r="O96" s="12">
        <f t="shared" si="58"/>
        <v>0</v>
      </c>
      <c r="P96" s="12">
        <f t="shared" si="58"/>
        <v>473</v>
      </c>
      <c r="Q96" s="12">
        <f t="shared" si="58"/>
        <v>0</v>
      </c>
      <c r="R96" s="12">
        <f t="shared" si="58"/>
        <v>473</v>
      </c>
      <c r="S96" s="12">
        <f t="shared" si="58"/>
        <v>0</v>
      </c>
      <c r="T96" s="12">
        <f t="shared" si="58"/>
        <v>473</v>
      </c>
      <c r="U96" s="12">
        <f t="shared" si="58"/>
        <v>0</v>
      </c>
      <c r="V96" s="12">
        <f t="shared" si="58"/>
        <v>473</v>
      </c>
    </row>
    <row r="97" spans="1:22" s="34" customFormat="1" ht="55.5" customHeight="1" hidden="1" outlineLevel="1">
      <c r="A97" s="8"/>
      <c r="B97" s="39"/>
      <c r="C97" s="37" t="s">
        <v>328</v>
      </c>
      <c r="D97" s="8"/>
      <c r="E97" s="10" t="s">
        <v>423</v>
      </c>
      <c r="F97" s="12">
        <f>F98</f>
        <v>473</v>
      </c>
      <c r="G97" s="12">
        <f t="shared" si="58"/>
        <v>0</v>
      </c>
      <c r="H97" s="12">
        <f t="shared" si="58"/>
        <v>473</v>
      </c>
      <c r="I97" s="12">
        <f t="shared" si="58"/>
        <v>0</v>
      </c>
      <c r="J97" s="12">
        <f t="shared" si="58"/>
        <v>473</v>
      </c>
      <c r="K97" s="12">
        <f t="shared" si="58"/>
        <v>0</v>
      </c>
      <c r="L97" s="12">
        <f t="shared" si="58"/>
        <v>473</v>
      </c>
      <c r="M97" s="12">
        <f t="shared" si="58"/>
        <v>0</v>
      </c>
      <c r="N97" s="12">
        <f t="shared" si="58"/>
        <v>473</v>
      </c>
      <c r="O97" s="12">
        <f t="shared" si="58"/>
        <v>0</v>
      </c>
      <c r="P97" s="12">
        <f t="shared" si="58"/>
        <v>473</v>
      </c>
      <c r="Q97" s="12">
        <f t="shared" si="58"/>
        <v>0</v>
      </c>
      <c r="R97" s="12">
        <f t="shared" si="58"/>
        <v>473</v>
      </c>
      <c r="S97" s="12">
        <f t="shared" si="58"/>
        <v>0</v>
      </c>
      <c r="T97" s="12">
        <f t="shared" si="58"/>
        <v>473</v>
      </c>
      <c r="U97" s="12">
        <f t="shared" si="58"/>
        <v>0</v>
      </c>
      <c r="V97" s="12">
        <f t="shared" si="58"/>
        <v>473</v>
      </c>
    </row>
    <row r="98" spans="1:22" s="77" customFormat="1" ht="30" customHeight="1" hidden="1" outlineLevel="1">
      <c r="A98" s="8"/>
      <c r="B98" s="39"/>
      <c r="C98" s="37" t="s">
        <v>329</v>
      </c>
      <c r="D98" s="8"/>
      <c r="E98" s="10" t="s">
        <v>12</v>
      </c>
      <c r="F98" s="12">
        <f>F99</f>
        <v>473</v>
      </c>
      <c r="G98" s="12">
        <f t="shared" si="58"/>
        <v>0</v>
      </c>
      <c r="H98" s="12">
        <f t="shared" si="58"/>
        <v>473</v>
      </c>
      <c r="I98" s="12">
        <f t="shared" si="58"/>
        <v>0</v>
      </c>
      <c r="J98" s="12">
        <f t="shared" si="58"/>
        <v>473</v>
      </c>
      <c r="K98" s="12">
        <f t="shared" si="58"/>
        <v>0</v>
      </c>
      <c r="L98" s="12">
        <f t="shared" si="58"/>
        <v>473</v>
      </c>
      <c r="M98" s="12">
        <f t="shared" si="58"/>
        <v>0</v>
      </c>
      <c r="N98" s="12">
        <f t="shared" si="58"/>
        <v>473</v>
      </c>
      <c r="O98" s="12">
        <f t="shared" si="58"/>
        <v>0</v>
      </c>
      <c r="P98" s="12">
        <f t="shared" si="58"/>
        <v>473</v>
      </c>
      <c r="Q98" s="12">
        <f t="shared" si="58"/>
        <v>0</v>
      </c>
      <c r="R98" s="12">
        <f t="shared" si="58"/>
        <v>473</v>
      </c>
      <c r="S98" s="12">
        <f t="shared" si="58"/>
        <v>0</v>
      </c>
      <c r="T98" s="12">
        <f t="shared" si="58"/>
        <v>473</v>
      </c>
      <c r="U98" s="12">
        <f t="shared" si="58"/>
        <v>0</v>
      </c>
      <c r="V98" s="12">
        <f t="shared" si="58"/>
        <v>473</v>
      </c>
    </row>
    <row r="99" spans="1:22" s="77" customFormat="1" ht="30" customHeight="1" hidden="1" outlineLevel="1">
      <c r="A99" s="8"/>
      <c r="B99" s="39"/>
      <c r="C99" s="37"/>
      <c r="D99" s="1" t="s">
        <v>137</v>
      </c>
      <c r="E99" s="2" t="s">
        <v>64</v>
      </c>
      <c r="F99" s="12">
        <f>453+20</f>
        <v>473</v>
      </c>
      <c r="G99" s="12"/>
      <c r="H99" s="12">
        <f>SUM(F99:G99)</f>
        <v>473</v>
      </c>
      <c r="I99" s="12"/>
      <c r="J99" s="12">
        <f>SUM(H99:I99)</f>
        <v>473</v>
      </c>
      <c r="K99" s="12"/>
      <c r="L99" s="12">
        <f>SUM(J99:K99)</f>
        <v>473</v>
      </c>
      <c r="M99" s="12"/>
      <c r="N99" s="12">
        <f>SUM(L99:M99)</f>
        <v>473</v>
      </c>
      <c r="O99" s="12"/>
      <c r="P99" s="12">
        <f>SUM(N99:O99)</f>
        <v>473</v>
      </c>
      <c r="Q99" s="12"/>
      <c r="R99" s="12">
        <f>SUM(P99:Q99)</f>
        <v>473</v>
      </c>
      <c r="S99" s="12"/>
      <c r="T99" s="12">
        <f>SUM(R99:S99)</f>
        <v>473</v>
      </c>
      <c r="U99" s="12"/>
      <c r="V99" s="12">
        <f>SUM(T99:U99)</f>
        <v>473</v>
      </c>
    </row>
    <row r="100" spans="1:22" s="77" customFormat="1" ht="42" customHeight="1" hidden="1" outlineLevel="1">
      <c r="A100" s="8"/>
      <c r="B100" s="39"/>
      <c r="C100" s="37" t="s">
        <v>332</v>
      </c>
      <c r="D100" s="1"/>
      <c r="E100" s="2" t="s">
        <v>564</v>
      </c>
      <c r="F100" s="12"/>
      <c r="G100" s="12"/>
      <c r="H100" s="12"/>
      <c r="I100" s="12"/>
      <c r="J100" s="12"/>
      <c r="K100" s="12"/>
      <c r="L100" s="12">
        <f>L101</f>
        <v>0</v>
      </c>
      <c r="M100" s="12">
        <f aca="true" t="shared" si="59" ref="M100:V102">M101</f>
        <v>191.47269</v>
      </c>
      <c r="N100" s="12">
        <f t="shared" si="59"/>
        <v>191.47269</v>
      </c>
      <c r="O100" s="12">
        <f t="shared" si="59"/>
        <v>0</v>
      </c>
      <c r="P100" s="12">
        <f t="shared" si="59"/>
        <v>191.47269</v>
      </c>
      <c r="Q100" s="12">
        <f t="shared" si="59"/>
        <v>0.3</v>
      </c>
      <c r="R100" s="12">
        <f t="shared" si="59"/>
        <v>191.77269</v>
      </c>
      <c r="S100" s="12">
        <f t="shared" si="59"/>
        <v>445.39053</v>
      </c>
      <c r="T100" s="12">
        <f t="shared" si="59"/>
        <v>637.16322</v>
      </c>
      <c r="U100" s="12">
        <f t="shared" si="59"/>
        <v>0</v>
      </c>
      <c r="V100" s="12">
        <f t="shared" si="59"/>
        <v>637.16322</v>
      </c>
    </row>
    <row r="101" spans="1:22" s="77" customFormat="1" ht="42" customHeight="1" hidden="1" outlineLevel="1">
      <c r="A101" s="8"/>
      <c r="B101" s="39"/>
      <c r="C101" s="37" t="s">
        <v>333</v>
      </c>
      <c r="D101" s="1"/>
      <c r="E101" s="2" t="s">
        <v>335</v>
      </c>
      <c r="F101" s="12"/>
      <c r="G101" s="12"/>
      <c r="H101" s="12"/>
      <c r="I101" s="12"/>
      <c r="J101" s="12"/>
      <c r="K101" s="12"/>
      <c r="L101" s="12">
        <f>L102</f>
        <v>0</v>
      </c>
      <c r="M101" s="12">
        <f t="shared" si="59"/>
        <v>191.47269</v>
      </c>
      <c r="N101" s="12">
        <f t="shared" si="59"/>
        <v>191.47269</v>
      </c>
      <c r="O101" s="12">
        <f t="shared" si="59"/>
        <v>0</v>
      </c>
      <c r="P101" s="12">
        <f t="shared" si="59"/>
        <v>191.47269</v>
      </c>
      <c r="Q101" s="12">
        <f t="shared" si="59"/>
        <v>0.3</v>
      </c>
      <c r="R101" s="12">
        <f t="shared" si="59"/>
        <v>191.77269</v>
      </c>
      <c r="S101" s="12">
        <f t="shared" si="59"/>
        <v>445.39053</v>
      </c>
      <c r="T101" s="12">
        <f t="shared" si="59"/>
        <v>637.16322</v>
      </c>
      <c r="U101" s="12">
        <f t="shared" si="59"/>
        <v>0</v>
      </c>
      <c r="V101" s="12">
        <f t="shared" si="59"/>
        <v>637.16322</v>
      </c>
    </row>
    <row r="102" spans="1:22" s="77" customFormat="1" ht="30" customHeight="1" hidden="1" outlineLevel="1">
      <c r="A102" s="8"/>
      <c r="B102" s="39"/>
      <c r="C102" s="37" t="s">
        <v>334</v>
      </c>
      <c r="D102" s="1"/>
      <c r="E102" s="2" t="s">
        <v>336</v>
      </c>
      <c r="F102" s="12"/>
      <c r="G102" s="12"/>
      <c r="H102" s="12"/>
      <c r="I102" s="12"/>
      <c r="J102" s="12"/>
      <c r="K102" s="12"/>
      <c r="L102" s="12">
        <f>L103</f>
        <v>0</v>
      </c>
      <c r="M102" s="12">
        <f t="shared" si="59"/>
        <v>191.47269</v>
      </c>
      <c r="N102" s="12">
        <f t="shared" si="59"/>
        <v>191.47269</v>
      </c>
      <c r="O102" s="12">
        <f t="shared" si="59"/>
        <v>0</v>
      </c>
      <c r="P102" s="12">
        <f t="shared" si="59"/>
        <v>191.47269</v>
      </c>
      <c r="Q102" s="12">
        <f t="shared" si="59"/>
        <v>0.3</v>
      </c>
      <c r="R102" s="12">
        <f t="shared" si="59"/>
        <v>191.77269</v>
      </c>
      <c r="S102" s="12">
        <f t="shared" si="59"/>
        <v>445.39053</v>
      </c>
      <c r="T102" s="12">
        <f t="shared" si="59"/>
        <v>637.16322</v>
      </c>
      <c r="U102" s="12">
        <f t="shared" si="59"/>
        <v>0</v>
      </c>
      <c r="V102" s="12">
        <f t="shared" si="59"/>
        <v>637.16322</v>
      </c>
    </row>
    <row r="103" spans="1:22" s="77" customFormat="1" ht="44.25" customHeight="1" hidden="1" outlineLevel="1">
      <c r="A103" s="8"/>
      <c r="B103" s="39"/>
      <c r="C103" s="37" t="s">
        <v>337</v>
      </c>
      <c r="D103" s="1"/>
      <c r="E103" s="2" t="s">
        <v>385</v>
      </c>
      <c r="F103" s="12"/>
      <c r="G103" s="12"/>
      <c r="H103" s="12"/>
      <c r="I103" s="12"/>
      <c r="J103" s="12"/>
      <c r="K103" s="12"/>
      <c r="L103" s="12">
        <f aca="true" t="shared" si="60" ref="L103:Q103">L105</f>
        <v>0</v>
      </c>
      <c r="M103" s="12">
        <f t="shared" si="60"/>
        <v>191.47269</v>
      </c>
      <c r="N103" s="12">
        <f t="shared" si="60"/>
        <v>191.47269</v>
      </c>
      <c r="O103" s="12">
        <f t="shared" si="60"/>
        <v>0</v>
      </c>
      <c r="P103" s="12">
        <f t="shared" si="60"/>
        <v>191.47269</v>
      </c>
      <c r="Q103" s="12">
        <f t="shared" si="60"/>
        <v>0.3</v>
      </c>
      <c r="R103" s="12">
        <f>SUM(R104:R105)</f>
        <v>191.77269</v>
      </c>
      <c r="S103" s="12">
        <f>SUM(S104:S105)</f>
        <v>445.39053</v>
      </c>
      <c r="T103" s="12">
        <f>SUM(T104:T105)</f>
        <v>637.16322</v>
      </c>
      <c r="U103" s="12">
        <f>SUM(U104:U105)</f>
        <v>0</v>
      </c>
      <c r="V103" s="12">
        <f>SUM(V104:V105)</f>
        <v>637.16322</v>
      </c>
    </row>
    <row r="104" spans="1:22" s="77" customFormat="1" ht="28.5" customHeight="1" hidden="1" outlineLevel="1">
      <c r="A104" s="8"/>
      <c r="B104" s="39"/>
      <c r="C104" s="37"/>
      <c r="D104" s="1" t="s">
        <v>137</v>
      </c>
      <c r="E104" s="2" t="s">
        <v>64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v>0</v>
      </c>
      <c r="S104" s="12">
        <v>360.53544</v>
      </c>
      <c r="T104" s="12">
        <f>SUM(R104:S104)</f>
        <v>360.53544</v>
      </c>
      <c r="U104" s="12"/>
      <c r="V104" s="12">
        <f>SUM(T104:U104)</f>
        <v>360.53544</v>
      </c>
    </row>
    <row r="105" spans="1:22" s="77" customFormat="1" ht="16.5" customHeight="1" hidden="1" outlineLevel="1">
      <c r="A105" s="8"/>
      <c r="B105" s="39"/>
      <c r="C105" s="37"/>
      <c r="D105" s="1" t="s">
        <v>143</v>
      </c>
      <c r="E105" s="2" t="s">
        <v>144</v>
      </c>
      <c r="F105" s="12"/>
      <c r="G105" s="12"/>
      <c r="H105" s="12"/>
      <c r="I105" s="12"/>
      <c r="J105" s="12"/>
      <c r="K105" s="12"/>
      <c r="L105" s="12">
        <v>0</v>
      </c>
      <c r="M105" s="12">
        <v>191.47269</v>
      </c>
      <c r="N105" s="12">
        <f>SUM(L105:M105)</f>
        <v>191.47269</v>
      </c>
      <c r="O105" s="12"/>
      <c r="P105" s="12">
        <f>SUM(N105:O105)</f>
        <v>191.47269</v>
      </c>
      <c r="Q105" s="12">
        <v>0.3</v>
      </c>
      <c r="R105" s="12">
        <f>SUM(P105:Q105)</f>
        <v>191.77269</v>
      </c>
      <c r="S105" s="12">
        <f>31.60269+53.2524</f>
        <v>84.85509</v>
      </c>
      <c r="T105" s="12">
        <f>SUM(R105:S105)</f>
        <v>276.62778000000003</v>
      </c>
      <c r="U105" s="12"/>
      <c r="V105" s="12">
        <f>SUM(T105:U105)</f>
        <v>276.62778000000003</v>
      </c>
    </row>
    <row r="106" spans="1:22" s="34" customFormat="1" ht="30" customHeight="1" hidden="1" outlineLevel="1">
      <c r="A106" s="8"/>
      <c r="B106" s="8"/>
      <c r="C106" s="37" t="s">
        <v>39</v>
      </c>
      <c r="D106" s="8"/>
      <c r="E106" s="10" t="s">
        <v>348</v>
      </c>
      <c r="F106" s="12">
        <f aca="true" t="shared" si="61" ref="F106:L106">F107+F111</f>
        <v>3665.1</v>
      </c>
      <c r="G106" s="12">
        <f t="shared" si="61"/>
        <v>-190.79999999999998</v>
      </c>
      <c r="H106" s="12">
        <f t="shared" si="61"/>
        <v>3474.3</v>
      </c>
      <c r="I106" s="12">
        <f t="shared" si="61"/>
        <v>0</v>
      </c>
      <c r="J106" s="12">
        <f t="shared" si="61"/>
        <v>3474.3</v>
      </c>
      <c r="K106" s="12">
        <f t="shared" si="61"/>
        <v>495</v>
      </c>
      <c r="L106" s="12">
        <f t="shared" si="61"/>
        <v>3969.3</v>
      </c>
      <c r="M106" s="12">
        <f aca="true" t="shared" si="62" ref="M106:R106">M107+M111</f>
        <v>0</v>
      </c>
      <c r="N106" s="12">
        <f t="shared" si="62"/>
        <v>3969.3</v>
      </c>
      <c r="O106" s="12">
        <f t="shared" si="62"/>
        <v>0</v>
      </c>
      <c r="P106" s="12">
        <f t="shared" si="62"/>
        <v>3969.3</v>
      </c>
      <c r="Q106" s="12">
        <f t="shared" si="62"/>
        <v>0</v>
      </c>
      <c r="R106" s="12">
        <f t="shared" si="62"/>
        <v>3969.3</v>
      </c>
      <c r="S106" s="12">
        <f>S107+S111</f>
        <v>20</v>
      </c>
      <c r="T106" s="12">
        <f>T107+T111</f>
        <v>3989.3</v>
      </c>
      <c r="U106" s="12">
        <f>U107+U111</f>
        <v>0</v>
      </c>
      <c r="V106" s="12">
        <f>V107+V111</f>
        <v>3989.3</v>
      </c>
    </row>
    <row r="107" spans="1:22" s="34" customFormat="1" ht="42" customHeight="1" hidden="1" outlineLevel="1">
      <c r="A107" s="8"/>
      <c r="B107" s="8"/>
      <c r="C107" s="37" t="s">
        <v>40</v>
      </c>
      <c r="D107" s="1"/>
      <c r="E107" s="2" t="s">
        <v>349</v>
      </c>
      <c r="F107" s="12">
        <f aca="true" t="shared" si="63" ref="F107:V107">F108</f>
        <v>2098.1</v>
      </c>
      <c r="G107" s="12">
        <f t="shared" si="63"/>
        <v>-190.79999999999998</v>
      </c>
      <c r="H107" s="12">
        <f t="shared" si="63"/>
        <v>1907.3000000000002</v>
      </c>
      <c r="I107" s="12">
        <f t="shared" si="63"/>
        <v>0</v>
      </c>
      <c r="J107" s="12">
        <f t="shared" si="63"/>
        <v>1907.3000000000002</v>
      </c>
      <c r="K107" s="12">
        <f t="shared" si="63"/>
        <v>0</v>
      </c>
      <c r="L107" s="12">
        <f t="shared" si="63"/>
        <v>1907.3000000000002</v>
      </c>
      <c r="M107" s="12">
        <f t="shared" si="63"/>
        <v>0</v>
      </c>
      <c r="N107" s="12">
        <f t="shared" si="63"/>
        <v>1907.3000000000002</v>
      </c>
      <c r="O107" s="12">
        <f t="shared" si="63"/>
        <v>0</v>
      </c>
      <c r="P107" s="12">
        <f t="shared" si="63"/>
        <v>1907.3000000000002</v>
      </c>
      <c r="Q107" s="12">
        <f t="shared" si="63"/>
        <v>0</v>
      </c>
      <c r="R107" s="12">
        <f t="shared" si="63"/>
        <v>1907.3000000000002</v>
      </c>
      <c r="S107" s="12">
        <f t="shared" si="63"/>
        <v>0</v>
      </c>
      <c r="T107" s="12">
        <f t="shared" si="63"/>
        <v>1907.3000000000002</v>
      </c>
      <c r="U107" s="12">
        <f t="shared" si="63"/>
        <v>0</v>
      </c>
      <c r="V107" s="12">
        <f t="shared" si="63"/>
        <v>1907.3000000000002</v>
      </c>
    </row>
    <row r="108" spans="1:22" s="115" customFormat="1" ht="16.5" customHeight="1" hidden="1" outlineLevel="1">
      <c r="A108" s="8"/>
      <c r="B108" s="8"/>
      <c r="C108" s="9" t="s">
        <v>117</v>
      </c>
      <c r="D108" s="1"/>
      <c r="E108" s="2" t="s">
        <v>104</v>
      </c>
      <c r="F108" s="12">
        <f aca="true" t="shared" si="64" ref="F108:L108">SUM(F109:F110)</f>
        <v>2098.1</v>
      </c>
      <c r="G108" s="12">
        <f t="shared" si="64"/>
        <v>-190.79999999999998</v>
      </c>
      <c r="H108" s="12">
        <f t="shared" si="64"/>
        <v>1907.3000000000002</v>
      </c>
      <c r="I108" s="12">
        <f t="shared" si="64"/>
        <v>0</v>
      </c>
      <c r="J108" s="12">
        <f t="shared" si="64"/>
        <v>1907.3000000000002</v>
      </c>
      <c r="K108" s="12">
        <f t="shared" si="64"/>
        <v>0</v>
      </c>
      <c r="L108" s="12">
        <f t="shared" si="64"/>
        <v>1907.3000000000002</v>
      </c>
      <c r="M108" s="12">
        <f aca="true" t="shared" si="65" ref="M108:R108">SUM(M109:M110)</f>
        <v>0</v>
      </c>
      <c r="N108" s="12">
        <f t="shared" si="65"/>
        <v>1907.3000000000002</v>
      </c>
      <c r="O108" s="12">
        <f t="shared" si="65"/>
        <v>0</v>
      </c>
      <c r="P108" s="12">
        <f t="shared" si="65"/>
        <v>1907.3000000000002</v>
      </c>
      <c r="Q108" s="12">
        <f t="shared" si="65"/>
        <v>0</v>
      </c>
      <c r="R108" s="12">
        <f t="shared" si="65"/>
        <v>1907.3000000000002</v>
      </c>
      <c r="S108" s="12">
        <f>SUM(S109:S110)</f>
        <v>0</v>
      </c>
      <c r="T108" s="12">
        <f>SUM(T109:T110)</f>
        <v>1907.3000000000002</v>
      </c>
      <c r="U108" s="12">
        <f>SUM(U109:U110)</f>
        <v>0</v>
      </c>
      <c r="V108" s="12">
        <f>SUM(V109:V110)</f>
        <v>1907.3000000000002</v>
      </c>
    </row>
    <row r="109" spans="1:22" s="34" customFormat="1" ht="54.75" customHeight="1" hidden="1" outlineLevel="1">
      <c r="A109" s="8"/>
      <c r="B109" s="8"/>
      <c r="C109" s="9"/>
      <c r="D109" s="1" t="s">
        <v>61</v>
      </c>
      <c r="E109" s="2" t="s">
        <v>182</v>
      </c>
      <c r="F109" s="12">
        <v>1463</v>
      </c>
      <c r="G109" s="12">
        <v>-2.1</v>
      </c>
      <c r="H109" s="12">
        <f>SUM(F109:G109)</f>
        <v>1460.9</v>
      </c>
      <c r="I109" s="12"/>
      <c r="J109" s="12">
        <f>SUM(H109:I109)</f>
        <v>1460.9</v>
      </c>
      <c r="K109" s="12"/>
      <c r="L109" s="12">
        <f>SUM(J109:K109)</f>
        <v>1460.9</v>
      </c>
      <c r="M109" s="12"/>
      <c r="N109" s="12">
        <f>SUM(L109:M109)</f>
        <v>1460.9</v>
      </c>
      <c r="O109" s="12"/>
      <c r="P109" s="12">
        <f>SUM(N109:O109)</f>
        <v>1460.9</v>
      </c>
      <c r="Q109" s="12"/>
      <c r="R109" s="12">
        <f>SUM(P109:Q109)</f>
        <v>1460.9</v>
      </c>
      <c r="S109" s="12"/>
      <c r="T109" s="12">
        <f>SUM(R109:S109)</f>
        <v>1460.9</v>
      </c>
      <c r="U109" s="12"/>
      <c r="V109" s="12">
        <f>SUM(T109:U109)</f>
        <v>1460.9</v>
      </c>
    </row>
    <row r="110" spans="1:22" s="34" customFormat="1" ht="30" customHeight="1" hidden="1" outlineLevel="1">
      <c r="A110" s="8"/>
      <c r="B110" s="8"/>
      <c r="C110" s="9"/>
      <c r="D110" s="1" t="s">
        <v>137</v>
      </c>
      <c r="E110" s="2" t="s">
        <v>64</v>
      </c>
      <c r="F110" s="12">
        <v>635.1</v>
      </c>
      <c r="G110" s="12">
        <v>-188.7</v>
      </c>
      <c r="H110" s="12">
        <f>SUM(F110:G110)</f>
        <v>446.40000000000003</v>
      </c>
      <c r="I110" s="12"/>
      <c r="J110" s="12">
        <f>SUM(H110:I110)</f>
        <v>446.40000000000003</v>
      </c>
      <c r="K110" s="12"/>
      <c r="L110" s="12">
        <f>SUM(J110:K110)</f>
        <v>446.40000000000003</v>
      </c>
      <c r="M110" s="12"/>
      <c r="N110" s="12">
        <f>SUM(L110:M110)</f>
        <v>446.40000000000003</v>
      </c>
      <c r="O110" s="12"/>
      <c r="P110" s="12">
        <f>SUM(N110:O110)</f>
        <v>446.40000000000003</v>
      </c>
      <c r="Q110" s="12"/>
      <c r="R110" s="12">
        <f>SUM(P110:Q110)</f>
        <v>446.40000000000003</v>
      </c>
      <c r="S110" s="12"/>
      <c r="T110" s="12">
        <f>SUM(R110:S110)</f>
        <v>446.40000000000003</v>
      </c>
      <c r="U110" s="12"/>
      <c r="V110" s="12">
        <f>SUM(T110:U110)</f>
        <v>446.40000000000003</v>
      </c>
    </row>
    <row r="111" spans="1:22" s="34" customFormat="1" ht="30" customHeight="1" hidden="1" outlineLevel="1">
      <c r="A111" s="8"/>
      <c r="B111" s="8"/>
      <c r="C111" s="9" t="s">
        <v>114</v>
      </c>
      <c r="D111" s="1"/>
      <c r="E111" s="2" t="s">
        <v>356</v>
      </c>
      <c r="F111" s="12">
        <f aca="true" t="shared" si="66" ref="F111:L111">F112+F114</f>
        <v>1567</v>
      </c>
      <c r="G111" s="12">
        <f t="shared" si="66"/>
        <v>0</v>
      </c>
      <c r="H111" s="12">
        <f t="shared" si="66"/>
        <v>1567</v>
      </c>
      <c r="I111" s="12">
        <f t="shared" si="66"/>
        <v>0</v>
      </c>
      <c r="J111" s="12">
        <f t="shared" si="66"/>
        <v>1567</v>
      </c>
      <c r="K111" s="12">
        <f t="shared" si="66"/>
        <v>495</v>
      </c>
      <c r="L111" s="12">
        <f t="shared" si="66"/>
        <v>2062</v>
      </c>
      <c r="M111" s="12">
        <f aca="true" t="shared" si="67" ref="M111:R111">M112+M114</f>
        <v>0</v>
      </c>
      <c r="N111" s="12">
        <f t="shared" si="67"/>
        <v>2062</v>
      </c>
      <c r="O111" s="12">
        <f t="shared" si="67"/>
        <v>0</v>
      </c>
      <c r="P111" s="12">
        <f t="shared" si="67"/>
        <v>2062</v>
      </c>
      <c r="Q111" s="12">
        <f t="shared" si="67"/>
        <v>0</v>
      </c>
      <c r="R111" s="12">
        <f t="shared" si="67"/>
        <v>2062</v>
      </c>
      <c r="S111" s="12">
        <f>S112+S114</f>
        <v>20</v>
      </c>
      <c r="T111" s="12">
        <f>T112+T114</f>
        <v>2082</v>
      </c>
      <c r="U111" s="12">
        <f>U112+U114</f>
        <v>0</v>
      </c>
      <c r="V111" s="12">
        <f>V112+V114</f>
        <v>2082</v>
      </c>
    </row>
    <row r="112" spans="1:22" s="38" customFormat="1" ht="41.25" customHeight="1" hidden="1" outlineLevel="1">
      <c r="A112" s="8"/>
      <c r="B112" s="8"/>
      <c r="C112" s="9" t="s">
        <v>445</v>
      </c>
      <c r="D112" s="1"/>
      <c r="E112" s="2" t="s">
        <v>460</v>
      </c>
      <c r="F112" s="12">
        <f aca="true" t="shared" si="68" ref="F112:V112">F113</f>
        <v>250</v>
      </c>
      <c r="G112" s="12">
        <f t="shared" si="68"/>
        <v>0</v>
      </c>
      <c r="H112" s="12">
        <f t="shared" si="68"/>
        <v>250</v>
      </c>
      <c r="I112" s="12">
        <f t="shared" si="68"/>
        <v>0</v>
      </c>
      <c r="J112" s="12">
        <f t="shared" si="68"/>
        <v>250</v>
      </c>
      <c r="K112" s="12">
        <f t="shared" si="68"/>
        <v>0</v>
      </c>
      <c r="L112" s="12">
        <f t="shared" si="68"/>
        <v>250</v>
      </c>
      <c r="M112" s="12">
        <f t="shared" si="68"/>
        <v>0</v>
      </c>
      <c r="N112" s="12">
        <f t="shared" si="68"/>
        <v>250</v>
      </c>
      <c r="O112" s="12">
        <f t="shared" si="68"/>
        <v>0</v>
      </c>
      <c r="P112" s="12">
        <f t="shared" si="68"/>
        <v>250</v>
      </c>
      <c r="Q112" s="12">
        <f t="shared" si="68"/>
        <v>0</v>
      </c>
      <c r="R112" s="12">
        <f t="shared" si="68"/>
        <v>250</v>
      </c>
      <c r="S112" s="12">
        <f t="shared" si="68"/>
        <v>20</v>
      </c>
      <c r="T112" s="12">
        <f t="shared" si="68"/>
        <v>270</v>
      </c>
      <c r="U112" s="12">
        <f t="shared" si="68"/>
        <v>0</v>
      </c>
      <c r="V112" s="12">
        <f t="shared" si="68"/>
        <v>270</v>
      </c>
    </row>
    <row r="113" spans="1:22" s="38" customFormat="1" ht="17.25" customHeight="1" hidden="1" outlineLevel="1">
      <c r="A113" s="8"/>
      <c r="B113" s="8"/>
      <c r="C113" s="9"/>
      <c r="D113" s="1" t="s">
        <v>143</v>
      </c>
      <c r="E113" s="2" t="s">
        <v>144</v>
      </c>
      <c r="F113" s="12">
        <v>250</v>
      </c>
      <c r="G113" s="12"/>
      <c r="H113" s="12">
        <f>SUM(F113:G113)</f>
        <v>250</v>
      </c>
      <c r="I113" s="12"/>
      <c r="J113" s="12">
        <f>SUM(H113:I113)</f>
        <v>250</v>
      </c>
      <c r="K113" s="12"/>
      <c r="L113" s="12">
        <f>SUM(J113:K113)</f>
        <v>250</v>
      </c>
      <c r="M113" s="12"/>
      <c r="N113" s="12">
        <f>SUM(L113:M113)</f>
        <v>250</v>
      </c>
      <c r="O113" s="12"/>
      <c r="P113" s="12">
        <f>SUM(N113:O113)</f>
        <v>250</v>
      </c>
      <c r="Q113" s="12"/>
      <c r="R113" s="12">
        <f>SUM(P113:Q113)</f>
        <v>250</v>
      </c>
      <c r="S113" s="12">
        <v>20</v>
      </c>
      <c r="T113" s="12">
        <f>SUM(R113:S113)</f>
        <v>270</v>
      </c>
      <c r="U113" s="12"/>
      <c r="V113" s="12">
        <f>SUM(T113:U113)</f>
        <v>270</v>
      </c>
    </row>
    <row r="114" spans="1:22" s="38" customFormat="1" ht="17.25" customHeight="1" hidden="1" outlineLevel="1">
      <c r="A114" s="8"/>
      <c r="B114" s="8"/>
      <c r="C114" s="9" t="s">
        <v>515</v>
      </c>
      <c r="D114" s="1"/>
      <c r="E114" s="2" t="s">
        <v>514</v>
      </c>
      <c r="F114" s="12">
        <f aca="true" t="shared" si="69" ref="F114:L114">SUM(F115:F116)</f>
        <v>1317</v>
      </c>
      <c r="G114" s="12">
        <f t="shared" si="69"/>
        <v>0</v>
      </c>
      <c r="H114" s="12">
        <f t="shared" si="69"/>
        <v>1317</v>
      </c>
      <c r="I114" s="12">
        <f t="shared" si="69"/>
        <v>0</v>
      </c>
      <c r="J114" s="12">
        <f t="shared" si="69"/>
        <v>1317</v>
      </c>
      <c r="K114" s="12">
        <f t="shared" si="69"/>
        <v>495</v>
      </c>
      <c r="L114" s="12">
        <f t="shared" si="69"/>
        <v>1812</v>
      </c>
      <c r="M114" s="12">
        <f aca="true" t="shared" si="70" ref="M114:R114">SUM(M115:M116)</f>
        <v>0</v>
      </c>
      <c r="N114" s="12">
        <f t="shared" si="70"/>
        <v>1812</v>
      </c>
      <c r="O114" s="12">
        <f t="shared" si="70"/>
        <v>0</v>
      </c>
      <c r="P114" s="12">
        <f t="shared" si="70"/>
        <v>1812</v>
      </c>
      <c r="Q114" s="12">
        <f t="shared" si="70"/>
        <v>0</v>
      </c>
      <c r="R114" s="12">
        <f t="shared" si="70"/>
        <v>1812</v>
      </c>
      <c r="S114" s="12">
        <f>SUM(S115:S116)</f>
        <v>0</v>
      </c>
      <c r="T114" s="12">
        <f>SUM(T115:T116)</f>
        <v>1812</v>
      </c>
      <c r="U114" s="12">
        <f>SUM(U115:U116)</f>
        <v>0</v>
      </c>
      <c r="V114" s="12">
        <f>SUM(V115:V116)</f>
        <v>1812</v>
      </c>
    </row>
    <row r="115" spans="1:22" s="38" customFormat="1" ht="55.5" customHeight="1" hidden="1" outlineLevel="1">
      <c r="A115" s="8"/>
      <c r="B115" s="8"/>
      <c r="C115" s="9"/>
      <c r="D115" s="1" t="s">
        <v>61</v>
      </c>
      <c r="E115" s="2" t="s">
        <v>182</v>
      </c>
      <c r="F115" s="12">
        <v>1149</v>
      </c>
      <c r="G115" s="12"/>
      <c r="H115" s="12">
        <f>SUM(F115:G115)</f>
        <v>1149</v>
      </c>
      <c r="I115" s="12"/>
      <c r="J115" s="12">
        <f>SUM(H115:I115)</f>
        <v>1149</v>
      </c>
      <c r="K115" s="12">
        <v>495</v>
      </c>
      <c r="L115" s="12">
        <f>SUM(J115:K115)</f>
        <v>1644</v>
      </c>
      <c r="M115" s="12"/>
      <c r="N115" s="12">
        <f>SUM(L115:M115)</f>
        <v>1644</v>
      </c>
      <c r="O115" s="12"/>
      <c r="P115" s="12">
        <f>SUM(N115:O115)</f>
        <v>1644</v>
      </c>
      <c r="Q115" s="12"/>
      <c r="R115" s="12">
        <f>SUM(P115:Q115)</f>
        <v>1644</v>
      </c>
      <c r="S115" s="12"/>
      <c r="T115" s="12">
        <f>SUM(R115:S115)</f>
        <v>1644</v>
      </c>
      <c r="U115" s="12"/>
      <c r="V115" s="12">
        <f>SUM(T115:U115)</f>
        <v>1644</v>
      </c>
    </row>
    <row r="116" spans="1:22" s="38" customFormat="1" ht="28.5" customHeight="1" hidden="1" outlineLevel="1">
      <c r="A116" s="8"/>
      <c r="B116" s="8"/>
      <c r="C116" s="9"/>
      <c r="D116" s="1" t="s">
        <v>137</v>
      </c>
      <c r="E116" s="2" t="s">
        <v>64</v>
      </c>
      <c r="F116" s="12">
        <v>168</v>
      </c>
      <c r="G116" s="12"/>
      <c r="H116" s="12">
        <f>SUM(F116:G116)</f>
        <v>168</v>
      </c>
      <c r="I116" s="12"/>
      <c r="J116" s="12">
        <f>SUM(H116:I116)</f>
        <v>168</v>
      </c>
      <c r="K116" s="12"/>
      <c r="L116" s="12">
        <f>SUM(J116:K116)</f>
        <v>168</v>
      </c>
      <c r="M116" s="12"/>
      <c r="N116" s="12">
        <f>SUM(L116:M116)</f>
        <v>168</v>
      </c>
      <c r="O116" s="12"/>
      <c r="P116" s="12">
        <f>SUM(N116:O116)</f>
        <v>168</v>
      </c>
      <c r="Q116" s="12"/>
      <c r="R116" s="12">
        <f>SUM(P116:Q116)</f>
        <v>168</v>
      </c>
      <c r="S116" s="12"/>
      <c r="T116" s="12">
        <f>SUM(R116:S116)</f>
        <v>168</v>
      </c>
      <c r="U116" s="12"/>
      <c r="V116" s="12">
        <f>SUM(T116:U116)</f>
        <v>168</v>
      </c>
    </row>
    <row r="117" spans="1:22" s="34" customFormat="1" ht="16.5" customHeight="1" hidden="1" outlineLevel="1" collapsed="1">
      <c r="A117" s="8"/>
      <c r="B117" s="8" t="s">
        <v>360</v>
      </c>
      <c r="C117" s="9"/>
      <c r="D117" s="1"/>
      <c r="E117" s="2" t="s">
        <v>362</v>
      </c>
      <c r="F117" s="12">
        <f>F118</f>
        <v>1354.2</v>
      </c>
      <c r="G117" s="12">
        <f aca="true" t="shared" si="71" ref="G117:V121">G118</f>
        <v>-35.99999999999999</v>
      </c>
      <c r="H117" s="12">
        <f t="shared" si="71"/>
        <v>1318.2</v>
      </c>
      <c r="I117" s="12">
        <f t="shared" si="71"/>
        <v>0</v>
      </c>
      <c r="J117" s="12">
        <f t="shared" si="71"/>
        <v>1318.2</v>
      </c>
      <c r="K117" s="12">
        <f t="shared" si="71"/>
        <v>0</v>
      </c>
      <c r="L117" s="12">
        <f t="shared" si="71"/>
        <v>1318.2</v>
      </c>
      <c r="M117" s="12">
        <f t="shared" si="71"/>
        <v>0</v>
      </c>
      <c r="N117" s="12">
        <f t="shared" si="71"/>
        <v>1318.2</v>
      </c>
      <c r="O117" s="12">
        <f t="shared" si="71"/>
        <v>0</v>
      </c>
      <c r="P117" s="12">
        <f t="shared" si="71"/>
        <v>1318.2</v>
      </c>
      <c r="Q117" s="12">
        <f t="shared" si="71"/>
        <v>0</v>
      </c>
      <c r="R117" s="12">
        <f t="shared" si="71"/>
        <v>1318.2</v>
      </c>
      <c r="S117" s="12">
        <f t="shared" si="71"/>
        <v>0</v>
      </c>
      <c r="T117" s="12">
        <f t="shared" si="71"/>
        <v>1318.2</v>
      </c>
      <c r="U117" s="12">
        <f t="shared" si="71"/>
        <v>0</v>
      </c>
      <c r="V117" s="12">
        <f t="shared" si="71"/>
        <v>1318.2</v>
      </c>
    </row>
    <row r="118" spans="1:22" s="34" customFormat="1" ht="16.5" customHeight="1" hidden="1" outlineLevel="1">
      <c r="A118" s="8"/>
      <c r="B118" s="8" t="s">
        <v>361</v>
      </c>
      <c r="C118" s="9"/>
      <c r="D118" s="1"/>
      <c r="E118" s="2" t="s">
        <v>363</v>
      </c>
      <c r="F118" s="12">
        <f>F119</f>
        <v>1354.2</v>
      </c>
      <c r="G118" s="12">
        <f t="shared" si="71"/>
        <v>-35.99999999999999</v>
      </c>
      <c r="H118" s="12">
        <f t="shared" si="71"/>
        <v>1318.2</v>
      </c>
      <c r="I118" s="12">
        <f t="shared" si="71"/>
        <v>0</v>
      </c>
      <c r="J118" s="12">
        <f t="shared" si="71"/>
        <v>1318.2</v>
      </c>
      <c r="K118" s="12">
        <f t="shared" si="71"/>
        <v>0</v>
      </c>
      <c r="L118" s="12">
        <f t="shared" si="71"/>
        <v>1318.2</v>
      </c>
      <c r="M118" s="12">
        <f t="shared" si="71"/>
        <v>0</v>
      </c>
      <c r="N118" s="12">
        <f t="shared" si="71"/>
        <v>1318.2</v>
      </c>
      <c r="O118" s="12">
        <f t="shared" si="71"/>
        <v>0</v>
      </c>
      <c r="P118" s="12">
        <f t="shared" si="71"/>
        <v>1318.2</v>
      </c>
      <c r="Q118" s="12">
        <f t="shared" si="71"/>
        <v>0</v>
      </c>
      <c r="R118" s="12">
        <f t="shared" si="71"/>
        <v>1318.2</v>
      </c>
      <c r="S118" s="12">
        <f t="shared" si="71"/>
        <v>0</v>
      </c>
      <c r="T118" s="12">
        <f t="shared" si="71"/>
        <v>1318.2</v>
      </c>
      <c r="U118" s="12">
        <f t="shared" si="71"/>
        <v>0</v>
      </c>
      <c r="V118" s="12">
        <f t="shared" si="71"/>
        <v>1318.2</v>
      </c>
    </row>
    <row r="119" spans="1:22" s="34" customFormat="1" ht="40.5" customHeight="1" hidden="1" outlineLevel="1">
      <c r="A119" s="8"/>
      <c r="B119" s="8"/>
      <c r="C119" s="9" t="s">
        <v>88</v>
      </c>
      <c r="D119" s="1"/>
      <c r="E119" s="2" t="s">
        <v>551</v>
      </c>
      <c r="F119" s="12">
        <f>F120</f>
        <v>1354.2</v>
      </c>
      <c r="G119" s="12">
        <f t="shared" si="71"/>
        <v>-35.99999999999999</v>
      </c>
      <c r="H119" s="12">
        <f t="shared" si="71"/>
        <v>1318.2</v>
      </c>
      <c r="I119" s="12">
        <f t="shared" si="71"/>
        <v>0</v>
      </c>
      <c r="J119" s="12">
        <f t="shared" si="71"/>
        <v>1318.2</v>
      </c>
      <c r="K119" s="12">
        <f t="shared" si="71"/>
        <v>0</v>
      </c>
      <c r="L119" s="12">
        <f t="shared" si="71"/>
        <v>1318.2</v>
      </c>
      <c r="M119" s="12">
        <f t="shared" si="71"/>
        <v>0</v>
      </c>
      <c r="N119" s="12">
        <f t="shared" si="71"/>
        <v>1318.2</v>
      </c>
      <c r="O119" s="12">
        <f t="shared" si="71"/>
        <v>0</v>
      </c>
      <c r="P119" s="12">
        <f t="shared" si="71"/>
        <v>1318.2</v>
      </c>
      <c r="Q119" s="12">
        <f t="shared" si="71"/>
        <v>0</v>
      </c>
      <c r="R119" s="12">
        <f t="shared" si="71"/>
        <v>1318.2</v>
      </c>
      <c r="S119" s="12">
        <f t="shared" si="71"/>
        <v>0</v>
      </c>
      <c r="T119" s="12">
        <f t="shared" si="71"/>
        <v>1318.2</v>
      </c>
      <c r="U119" s="12">
        <f t="shared" si="71"/>
        <v>0</v>
      </c>
      <c r="V119" s="12">
        <f t="shared" si="71"/>
        <v>1318.2</v>
      </c>
    </row>
    <row r="120" spans="1:22" s="34" customFormat="1" ht="28.5" customHeight="1" hidden="1" outlineLevel="1">
      <c r="A120" s="8"/>
      <c r="B120" s="8"/>
      <c r="C120" s="9" t="s">
        <v>89</v>
      </c>
      <c r="D120" s="1"/>
      <c r="E120" s="2" t="s">
        <v>512</v>
      </c>
      <c r="F120" s="12">
        <f>F121</f>
        <v>1354.2</v>
      </c>
      <c r="G120" s="12">
        <f t="shared" si="71"/>
        <v>-35.99999999999999</v>
      </c>
      <c r="H120" s="12">
        <f t="shared" si="71"/>
        <v>1318.2</v>
      </c>
      <c r="I120" s="12">
        <f t="shared" si="71"/>
        <v>0</v>
      </c>
      <c r="J120" s="12">
        <f t="shared" si="71"/>
        <v>1318.2</v>
      </c>
      <c r="K120" s="12">
        <f t="shared" si="71"/>
        <v>0</v>
      </c>
      <c r="L120" s="12">
        <f t="shared" si="71"/>
        <v>1318.2</v>
      </c>
      <c r="M120" s="12">
        <f t="shared" si="71"/>
        <v>0</v>
      </c>
      <c r="N120" s="12">
        <f t="shared" si="71"/>
        <v>1318.2</v>
      </c>
      <c r="O120" s="12">
        <f t="shared" si="71"/>
        <v>0</v>
      </c>
      <c r="P120" s="12">
        <f t="shared" si="71"/>
        <v>1318.2</v>
      </c>
      <c r="Q120" s="12">
        <f t="shared" si="71"/>
        <v>0</v>
      </c>
      <c r="R120" s="12">
        <f t="shared" si="71"/>
        <v>1318.2</v>
      </c>
      <c r="S120" s="12">
        <f t="shared" si="71"/>
        <v>0</v>
      </c>
      <c r="T120" s="12">
        <f t="shared" si="71"/>
        <v>1318.2</v>
      </c>
      <c r="U120" s="12">
        <f t="shared" si="71"/>
        <v>0</v>
      </c>
      <c r="V120" s="12">
        <f t="shared" si="71"/>
        <v>1318.2</v>
      </c>
    </row>
    <row r="121" spans="1:22" s="34" customFormat="1" ht="28.5" customHeight="1" hidden="1" outlineLevel="1">
      <c r="A121" s="8"/>
      <c r="B121" s="8"/>
      <c r="C121" s="9" t="s">
        <v>183</v>
      </c>
      <c r="D121" s="1"/>
      <c r="E121" s="2" t="s">
        <v>288</v>
      </c>
      <c r="F121" s="12">
        <f>F122</f>
        <v>1354.2</v>
      </c>
      <c r="G121" s="12">
        <f t="shared" si="71"/>
        <v>-35.99999999999999</v>
      </c>
      <c r="H121" s="12">
        <f t="shared" si="71"/>
        <v>1318.2</v>
      </c>
      <c r="I121" s="12">
        <f t="shared" si="71"/>
        <v>0</v>
      </c>
      <c r="J121" s="12">
        <f t="shared" si="71"/>
        <v>1318.2</v>
      </c>
      <c r="K121" s="12">
        <f t="shared" si="71"/>
        <v>0</v>
      </c>
      <c r="L121" s="12">
        <f t="shared" si="71"/>
        <v>1318.2</v>
      </c>
      <c r="M121" s="12">
        <f t="shared" si="71"/>
        <v>0</v>
      </c>
      <c r="N121" s="12">
        <f t="shared" si="71"/>
        <v>1318.2</v>
      </c>
      <c r="O121" s="12">
        <f t="shared" si="71"/>
        <v>0</v>
      </c>
      <c r="P121" s="12">
        <f t="shared" si="71"/>
        <v>1318.2</v>
      </c>
      <c r="Q121" s="12">
        <f t="shared" si="71"/>
        <v>0</v>
      </c>
      <c r="R121" s="12">
        <f t="shared" si="71"/>
        <v>1318.2</v>
      </c>
      <c r="S121" s="12">
        <f t="shared" si="71"/>
        <v>0</v>
      </c>
      <c r="T121" s="12">
        <f t="shared" si="71"/>
        <v>1318.2</v>
      </c>
      <c r="U121" s="12">
        <f t="shared" si="71"/>
        <v>0</v>
      </c>
      <c r="V121" s="12">
        <f t="shared" si="71"/>
        <v>1318.2</v>
      </c>
    </row>
    <row r="122" spans="1:22" s="115" customFormat="1" ht="28.5" customHeight="1" hidden="1" outlineLevel="1">
      <c r="A122" s="8"/>
      <c r="B122" s="8"/>
      <c r="C122" s="9" t="s">
        <v>289</v>
      </c>
      <c r="D122" s="1"/>
      <c r="E122" s="2" t="s">
        <v>290</v>
      </c>
      <c r="F122" s="12">
        <f aca="true" t="shared" si="72" ref="F122:L122">SUM(F123:F124)</f>
        <v>1354.2</v>
      </c>
      <c r="G122" s="12">
        <f t="shared" si="72"/>
        <v>-35.99999999999999</v>
      </c>
      <c r="H122" s="12">
        <f t="shared" si="72"/>
        <v>1318.2</v>
      </c>
      <c r="I122" s="12">
        <f t="shared" si="72"/>
        <v>0</v>
      </c>
      <c r="J122" s="12">
        <f t="shared" si="72"/>
        <v>1318.2</v>
      </c>
      <c r="K122" s="12">
        <f t="shared" si="72"/>
        <v>0</v>
      </c>
      <c r="L122" s="12">
        <f t="shared" si="72"/>
        <v>1318.2</v>
      </c>
      <c r="M122" s="12">
        <f aca="true" t="shared" si="73" ref="M122:R122">SUM(M123:M124)</f>
        <v>0</v>
      </c>
      <c r="N122" s="12">
        <f t="shared" si="73"/>
        <v>1318.2</v>
      </c>
      <c r="O122" s="12">
        <f t="shared" si="73"/>
        <v>0</v>
      </c>
      <c r="P122" s="12">
        <f t="shared" si="73"/>
        <v>1318.2</v>
      </c>
      <c r="Q122" s="12">
        <f t="shared" si="73"/>
        <v>0</v>
      </c>
      <c r="R122" s="12">
        <f t="shared" si="73"/>
        <v>1318.2</v>
      </c>
      <c r="S122" s="12">
        <f>SUM(S123:S124)</f>
        <v>0</v>
      </c>
      <c r="T122" s="12">
        <f>SUM(T123:T124)</f>
        <v>1318.2</v>
      </c>
      <c r="U122" s="12">
        <f>SUM(U123:U124)</f>
        <v>0</v>
      </c>
      <c r="V122" s="12">
        <f>SUM(V123:V124)</f>
        <v>1318.2</v>
      </c>
    </row>
    <row r="123" spans="1:22" s="34" customFormat="1" ht="54.75" customHeight="1" hidden="1" outlineLevel="1">
      <c r="A123" s="8"/>
      <c r="B123" s="8"/>
      <c r="C123" s="9"/>
      <c r="D123" s="1" t="s">
        <v>61</v>
      </c>
      <c r="E123" s="2" t="s">
        <v>182</v>
      </c>
      <c r="F123" s="12">
        <v>1321.2</v>
      </c>
      <c r="G123" s="12">
        <v>-85.6</v>
      </c>
      <c r="H123" s="12">
        <f>SUM(F123:G123)</f>
        <v>1235.6000000000001</v>
      </c>
      <c r="I123" s="12"/>
      <c r="J123" s="12">
        <f>SUM(H123:I123)</f>
        <v>1235.6000000000001</v>
      </c>
      <c r="K123" s="12"/>
      <c r="L123" s="12">
        <f>SUM(J123:K123)</f>
        <v>1235.6000000000001</v>
      </c>
      <c r="M123" s="12"/>
      <c r="N123" s="12">
        <f>SUM(L123:M123)</f>
        <v>1235.6000000000001</v>
      </c>
      <c r="O123" s="12"/>
      <c r="P123" s="12">
        <f>SUM(N123:O123)</f>
        <v>1235.6000000000001</v>
      </c>
      <c r="Q123" s="12"/>
      <c r="R123" s="12">
        <f>SUM(P123:Q123)</f>
        <v>1235.6000000000001</v>
      </c>
      <c r="S123" s="12"/>
      <c r="T123" s="12">
        <f>SUM(R123:S123)</f>
        <v>1235.6000000000001</v>
      </c>
      <c r="U123" s="12"/>
      <c r="V123" s="12">
        <f>SUM(T123:U123)</f>
        <v>1235.6000000000001</v>
      </c>
    </row>
    <row r="124" spans="1:22" s="34" customFormat="1" ht="28.5" customHeight="1" hidden="1" outlineLevel="1">
      <c r="A124" s="8"/>
      <c r="B124" s="8"/>
      <c r="C124" s="9"/>
      <c r="D124" s="1" t="s">
        <v>137</v>
      </c>
      <c r="E124" s="2" t="s">
        <v>64</v>
      </c>
      <c r="F124" s="12">
        <v>33</v>
      </c>
      <c r="G124" s="12">
        <v>49.6</v>
      </c>
      <c r="H124" s="12">
        <f>SUM(F124:G124)</f>
        <v>82.6</v>
      </c>
      <c r="I124" s="12"/>
      <c r="J124" s="12">
        <f>SUM(H124:I124)</f>
        <v>82.6</v>
      </c>
      <c r="K124" s="12"/>
      <c r="L124" s="12">
        <f>SUM(J124:K124)</f>
        <v>82.6</v>
      </c>
      <c r="M124" s="12"/>
      <c r="N124" s="12">
        <f>SUM(L124:M124)</f>
        <v>82.6</v>
      </c>
      <c r="O124" s="12"/>
      <c r="P124" s="12">
        <f>SUM(N124:O124)</f>
        <v>82.6</v>
      </c>
      <c r="Q124" s="12"/>
      <c r="R124" s="12">
        <f>SUM(P124:Q124)</f>
        <v>82.6</v>
      </c>
      <c r="S124" s="12"/>
      <c r="T124" s="12">
        <f>SUM(R124:S124)</f>
        <v>82.6</v>
      </c>
      <c r="U124" s="12"/>
      <c r="V124" s="12">
        <f>SUM(T124:U124)</f>
        <v>82.6</v>
      </c>
    </row>
    <row r="125" spans="1:22" s="34" customFormat="1" ht="27.75" customHeight="1" hidden="1" outlineLevel="1">
      <c r="A125" s="8"/>
      <c r="B125" s="37" t="s">
        <v>129</v>
      </c>
      <c r="C125" s="33"/>
      <c r="D125" s="9"/>
      <c r="E125" s="10" t="s">
        <v>130</v>
      </c>
      <c r="F125" s="12">
        <f aca="true" t="shared" si="74" ref="F125:P125">F126+F137+F152</f>
        <v>3370.6</v>
      </c>
      <c r="G125" s="12">
        <f t="shared" si="74"/>
        <v>0</v>
      </c>
      <c r="H125" s="12">
        <f t="shared" si="74"/>
        <v>3370.6</v>
      </c>
      <c r="I125" s="12">
        <f t="shared" si="74"/>
        <v>0</v>
      </c>
      <c r="J125" s="12">
        <f t="shared" si="74"/>
        <v>3370.6</v>
      </c>
      <c r="K125" s="12">
        <f t="shared" si="74"/>
        <v>39.625</v>
      </c>
      <c r="L125" s="12">
        <f t="shared" si="74"/>
        <v>3410.225</v>
      </c>
      <c r="M125" s="12">
        <f t="shared" si="74"/>
        <v>0</v>
      </c>
      <c r="N125" s="12">
        <f t="shared" si="74"/>
        <v>3410.225</v>
      </c>
      <c r="O125" s="12">
        <f t="shared" si="74"/>
        <v>100</v>
      </c>
      <c r="P125" s="12">
        <f t="shared" si="74"/>
        <v>3510.225</v>
      </c>
      <c r="Q125" s="12">
        <f aca="true" t="shared" si="75" ref="Q125:V125">Q126+Q137+Q152</f>
        <v>0</v>
      </c>
      <c r="R125" s="12">
        <f t="shared" si="75"/>
        <v>3510.225</v>
      </c>
      <c r="S125" s="12">
        <f t="shared" si="75"/>
        <v>-0.56408</v>
      </c>
      <c r="T125" s="12">
        <f t="shared" si="75"/>
        <v>3509.66092</v>
      </c>
      <c r="U125" s="12">
        <f t="shared" si="75"/>
        <v>0</v>
      </c>
      <c r="V125" s="12">
        <f t="shared" si="75"/>
        <v>3509.66092</v>
      </c>
    </row>
    <row r="126" spans="1:22" s="34" customFormat="1" ht="15" customHeight="1" hidden="1" outlineLevel="1">
      <c r="A126" s="8"/>
      <c r="B126" s="9" t="s">
        <v>37</v>
      </c>
      <c r="C126" s="33"/>
      <c r="D126" s="9"/>
      <c r="E126" s="10" t="s">
        <v>502</v>
      </c>
      <c r="F126" s="12">
        <f>F127</f>
        <v>98</v>
      </c>
      <c r="G126" s="12">
        <f aca="true" t="shared" si="76" ref="G126:V130">G127</f>
        <v>0</v>
      </c>
      <c r="H126" s="12">
        <f t="shared" si="76"/>
        <v>98</v>
      </c>
      <c r="I126" s="12">
        <f t="shared" si="76"/>
        <v>0</v>
      </c>
      <c r="J126" s="12">
        <f t="shared" si="76"/>
        <v>98</v>
      </c>
      <c r="K126" s="12">
        <f t="shared" si="76"/>
        <v>0</v>
      </c>
      <c r="L126" s="12">
        <f t="shared" si="76"/>
        <v>98</v>
      </c>
      <c r="M126" s="12">
        <f t="shared" si="76"/>
        <v>0</v>
      </c>
      <c r="N126" s="12">
        <f aca="true" t="shared" si="77" ref="N126:T126">N127+N132</f>
        <v>98</v>
      </c>
      <c r="O126" s="12">
        <f t="shared" si="77"/>
        <v>50</v>
      </c>
      <c r="P126" s="12">
        <f t="shared" si="77"/>
        <v>148</v>
      </c>
      <c r="Q126" s="12">
        <f t="shared" si="77"/>
        <v>0</v>
      </c>
      <c r="R126" s="12">
        <f t="shared" si="77"/>
        <v>148</v>
      </c>
      <c r="S126" s="12">
        <f t="shared" si="77"/>
        <v>0</v>
      </c>
      <c r="T126" s="12">
        <f t="shared" si="77"/>
        <v>148</v>
      </c>
      <c r="U126" s="12">
        <f>U127+U132</f>
        <v>0</v>
      </c>
      <c r="V126" s="12">
        <f>V127+V132</f>
        <v>148</v>
      </c>
    </row>
    <row r="127" spans="1:22" s="34" customFormat="1" ht="42" customHeight="1" hidden="1" outlineLevel="1">
      <c r="A127" s="8"/>
      <c r="B127" s="8"/>
      <c r="C127" s="9" t="s">
        <v>88</v>
      </c>
      <c r="D127" s="1"/>
      <c r="E127" s="2" t="s">
        <v>551</v>
      </c>
      <c r="F127" s="12">
        <f>F128</f>
        <v>98</v>
      </c>
      <c r="G127" s="12">
        <f t="shared" si="76"/>
        <v>0</v>
      </c>
      <c r="H127" s="12">
        <f t="shared" si="76"/>
        <v>98</v>
      </c>
      <c r="I127" s="12">
        <f t="shared" si="76"/>
        <v>0</v>
      </c>
      <c r="J127" s="12">
        <f t="shared" si="76"/>
        <v>98</v>
      </c>
      <c r="K127" s="12">
        <f t="shared" si="76"/>
        <v>0</v>
      </c>
      <c r="L127" s="12">
        <f t="shared" si="76"/>
        <v>98</v>
      </c>
      <c r="M127" s="12">
        <f t="shared" si="76"/>
        <v>0</v>
      </c>
      <c r="N127" s="12">
        <f t="shared" si="76"/>
        <v>98</v>
      </c>
      <c r="O127" s="12">
        <f t="shared" si="76"/>
        <v>0</v>
      </c>
      <c r="P127" s="12">
        <f t="shared" si="76"/>
        <v>98</v>
      </c>
      <c r="Q127" s="12">
        <f t="shared" si="76"/>
        <v>0</v>
      </c>
      <c r="R127" s="12">
        <f t="shared" si="76"/>
        <v>98</v>
      </c>
      <c r="S127" s="12">
        <f t="shared" si="76"/>
        <v>0</v>
      </c>
      <c r="T127" s="12">
        <f t="shared" si="76"/>
        <v>98</v>
      </c>
      <c r="U127" s="12">
        <f t="shared" si="76"/>
        <v>0</v>
      </c>
      <c r="V127" s="12">
        <f t="shared" si="76"/>
        <v>98</v>
      </c>
    </row>
    <row r="128" spans="1:22" s="34" customFormat="1" ht="66.75" customHeight="1" hidden="1" outlineLevel="1">
      <c r="A128" s="8"/>
      <c r="B128" s="8"/>
      <c r="C128" s="9" t="s">
        <v>110</v>
      </c>
      <c r="D128" s="1"/>
      <c r="E128" s="2" t="s">
        <v>295</v>
      </c>
      <c r="F128" s="12">
        <f>F129</f>
        <v>98</v>
      </c>
      <c r="G128" s="12">
        <f t="shared" si="76"/>
        <v>0</v>
      </c>
      <c r="H128" s="12">
        <f t="shared" si="76"/>
        <v>98</v>
      </c>
      <c r="I128" s="12">
        <f t="shared" si="76"/>
        <v>0</v>
      </c>
      <c r="J128" s="12">
        <f t="shared" si="76"/>
        <v>98</v>
      </c>
      <c r="K128" s="12">
        <f t="shared" si="76"/>
        <v>0</v>
      </c>
      <c r="L128" s="12">
        <f t="shared" si="76"/>
        <v>98</v>
      </c>
      <c r="M128" s="12">
        <f t="shared" si="76"/>
        <v>0</v>
      </c>
      <c r="N128" s="12">
        <f t="shared" si="76"/>
        <v>98</v>
      </c>
      <c r="O128" s="12">
        <f t="shared" si="76"/>
        <v>0</v>
      </c>
      <c r="P128" s="12">
        <f t="shared" si="76"/>
        <v>98</v>
      </c>
      <c r="Q128" s="12">
        <f t="shared" si="76"/>
        <v>0</v>
      </c>
      <c r="R128" s="12">
        <f t="shared" si="76"/>
        <v>98</v>
      </c>
      <c r="S128" s="12">
        <f t="shared" si="76"/>
        <v>0</v>
      </c>
      <c r="T128" s="12">
        <f t="shared" si="76"/>
        <v>98</v>
      </c>
      <c r="U128" s="12">
        <f t="shared" si="76"/>
        <v>0</v>
      </c>
      <c r="V128" s="12">
        <f t="shared" si="76"/>
        <v>98</v>
      </c>
    </row>
    <row r="129" spans="1:22" s="34" customFormat="1" ht="27.75" customHeight="1" hidden="1" outlineLevel="1">
      <c r="A129" s="8"/>
      <c r="B129" s="8"/>
      <c r="C129" s="9" t="s">
        <v>111</v>
      </c>
      <c r="D129" s="1"/>
      <c r="E129" s="2" t="s">
        <v>380</v>
      </c>
      <c r="F129" s="12">
        <f>F130</f>
        <v>98</v>
      </c>
      <c r="G129" s="12">
        <f t="shared" si="76"/>
        <v>0</v>
      </c>
      <c r="H129" s="12">
        <f t="shared" si="76"/>
        <v>98</v>
      </c>
      <c r="I129" s="12">
        <f t="shared" si="76"/>
        <v>0</v>
      </c>
      <c r="J129" s="12">
        <f t="shared" si="76"/>
        <v>98</v>
      </c>
      <c r="K129" s="12">
        <f t="shared" si="76"/>
        <v>0</v>
      </c>
      <c r="L129" s="12">
        <f t="shared" si="76"/>
        <v>98</v>
      </c>
      <c r="M129" s="12">
        <f t="shared" si="76"/>
        <v>0</v>
      </c>
      <c r="N129" s="12">
        <f t="shared" si="76"/>
        <v>98</v>
      </c>
      <c r="O129" s="12">
        <f t="shared" si="76"/>
        <v>0</v>
      </c>
      <c r="P129" s="12">
        <f t="shared" si="76"/>
        <v>98</v>
      </c>
      <c r="Q129" s="12">
        <f t="shared" si="76"/>
        <v>0</v>
      </c>
      <c r="R129" s="12">
        <f t="shared" si="76"/>
        <v>98</v>
      </c>
      <c r="S129" s="12">
        <f t="shared" si="76"/>
        <v>0</v>
      </c>
      <c r="T129" s="12">
        <f t="shared" si="76"/>
        <v>98</v>
      </c>
      <c r="U129" s="12">
        <f t="shared" si="76"/>
        <v>0</v>
      </c>
      <c r="V129" s="12">
        <f t="shared" si="76"/>
        <v>98</v>
      </c>
    </row>
    <row r="130" spans="1:22" s="34" customFormat="1" ht="54" customHeight="1" hidden="1" outlineLevel="1">
      <c r="A130" s="8"/>
      <c r="B130" s="8"/>
      <c r="C130" s="9" t="s">
        <v>296</v>
      </c>
      <c r="D130" s="1"/>
      <c r="E130" s="2" t="s">
        <v>297</v>
      </c>
      <c r="F130" s="12">
        <f>F131</f>
        <v>98</v>
      </c>
      <c r="G130" s="12">
        <f t="shared" si="76"/>
        <v>0</v>
      </c>
      <c r="H130" s="12">
        <f t="shared" si="76"/>
        <v>98</v>
      </c>
      <c r="I130" s="12">
        <f t="shared" si="76"/>
        <v>0</v>
      </c>
      <c r="J130" s="12">
        <f t="shared" si="76"/>
        <v>98</v>
      </c>
      <c r="K130" s="12">
        <f t="shared" si="76"/>
        <v>0</v>
      </c>
      <c r="L130" s="12">
        <f t="shared" si="76"/>
        <v>98</v>
      </c>
      <c r="M130" s="12">
        <f t="shared" si="76"/>
        <v>0</v>
      </c>
      <c r="N130" s="12">
        <f t="shared" si="76"/>
        <v>98</v>
      </c>
      <c r="O130" s="12">
        <f t="shared" si="76"/>
        <v>0</v>
      </c>
      <c r="P130" s="12">
        <f t="shared" si="76"/>
        <v>98</v>
      </c>
      <c r="Q130" s="12">
        <f t="shared" si="76"/>
        <v>0</v>
      </c>
      <c r="R130" s="12">
        <f t="shared" si="76"/>
        <v>98</v>
      </c>
      <c r="S130" s="12">
        <f t="shared" si="76"/>
        <v>0</v>
      </c>
      <c r="T130" s="12">
        <f t="shared" si="76"/>
        <v>98</v>
      </c>
      <c r="U130" s="12">
        <f t="shared" si="76"/>
        <v>0</v>
      </c>
      <c r="V130" s="12">
        <f t="shared" si="76"/>
        <v>98</v>
      </c>
    </row>
    <row r="131" spans="1:22" s="34" customFormat="1" ht="28.5" customHeight="1" hidden="1" outlineLevel="1">
      <c r="A131" s="8"/>
      <c r="B131" s="8"/>
      <c r="C131" s="9"/>
      <c r="D131" s="1" t="s">
        <v>137</v>
      </c>
      <c r="E131" s="2" t="s">
        <v>64</v>
      </c>
      <c r="F131" s="12">
        <v>98</v>
      </c>
      <c r="G131" s="12"/>
      <c r="H131" s="12">
        <f>SUM(F131:G131)</f>
        <v>98</v>
      </c>
      <c r="I131" s="12"/>
      <c r="J131" s="12">
        <f>SUM(H131:I131)</f>
        <v>98</v>
      </c>
      <c r="K131" s="12"/>
      <c r="L131" s="12">
        <f>SUM(J131:K131)</f>
        <v>98</v>
      </c>
      <c r="M131" s="12"/>
      <c r="N131" s="12">
        <f>SUM(L131:M131)</f>
        <v>98</v>
      </c>
      <c r="O131" s="12"/>
      <c r="P131" s="12">
        <f>SUM(N131:O131)</f>
        <v>98</v>
      </c>
      <c r="Q131" s="12"/>
      <c r="R131" s="12">
        <f>SUM(P131:Q131)</f>
        <v>98</v>
      </c>
      <c r="S131" s="12"/>
      <c r="T131" s="12">
        <f>SUM(R131:S131)</f>
        <v>98</v>
      </c>
      <c r="U131" s="12"/>
      <c r="V131" s="12">
        <f>SUM(T131:U131)</f>
        <v>98</v>
      </c>
    </row>
    <row r="132" spans="1:22" s="34" customFormat="1" ht="42.75" customHeight="1" hidden="1" outlineLevel="1">
      <c r="A132" s="8"/>
      <c r="B132" s="8"/>
      <c r="C132" s="37" t="s">
        <v>332</v>
      </c>
      <c r="D132" s="1"/>
      <c r="E132" s="2" t="s">
        <v>564</v>
      </c>
      <c r="F132" s="12"/>
      <c r="G132" s="12"/>
      <c r="H132" s="12"/>
      <c r="I132" s="12"/>
      <c r="J132" s="12"/>
      <c r="K132" s="12"/>
      <c r="L132" s="12"/>
      <c r="M132" s="12"/>
      <c r="N132" s="12">
        <f>N133</f>
        <v>0</v>
      </c>
      <c r="O132" s="12">
        <f aca="true" t="shared" si="78" ref="O132:V135">O133</f>
        <v>50</v>
      </c>
      <c r="P132" s="12">
        <f t="shared" si="78"/>
        <v>50</v>
      </c>
      <c r="Q132" s="12">
        <f t="shared" si="78"/>
        <v>0</v>
      </c>
      <c r="R132" s="12">
        <f t="shared" si="78"/>
        <v>50</v>
      </c>
      <c r="S132" s="12">
        <f t="shared" si="78"/>
        <v>0</v>
      </c>
      <c r="T132" s="12">
        <f t="shared" si="78"/>
        <v>50</v>
      </c>
      <c r="U132" s="12">
        <f t="shared" si="78"/>
        <v>0</v>
      </c>
      <c r="V132" s="12">
        <f t="shared" si="78"/>
        <v>50</v>
      </c>
    </row>
    <row r="133" spans="1:22" s="34" customFormat="1" ht="42" customHeight="1" hidden="1" outlineLevel="1">
      <c r="A133" s="8"/>
      <c r="B133" s="8"/>
      <c r="C133" s="37" t="s">
        <v>333</v>
      </c>
      <c r="D133" s="1"/>
      <c r="E133" s="2" t="s">
        <v>335</v>
      </c>
      <c r="F133" s="12"/>
      <c r="G133" s="12"/>
      <c r="H133" s="12"/>
      <c r="I133" s="12"/>
      <c r="J133" s="12"/>
      <c r="K133" s="12"/>
      <c r="L133" s="12"/>
      <c r="M133" s="12"/>
      <c r="N133" s="12">
        <f>N134</f>
        <v>0</v>
      </c>
      <c r="O133" s="12">
        <f t="shared" si="78"/>
        <v>50</v>
      </c>
      <c r="P133" s="12">
        <f t="shared" si="78"/>
        <v>50</v>
      </c>
      <c r="Q133" s="12">
        <f t="shared" si="78"/>
        <v>0</v>
      </c>
      <c r="R133" s="12">
        <f t="shared" si="78"/>
        <v>50</v>
      </c>
      <c r="S133" s="12">
        <f t="shared" si="78"/>
        <v>0</v>
      </c>
      <c r="T133" s="12">
        <f t="shared" si="78"/>
        <v>50</v>
      </c>
      <c r="U133" s="12">
        <f t="shared" si="78"/>
        <v>0</v>
      </c>
      <c r="V133" s="12">
        <f t="shared" si="78"/>
        <v>50</v>
      </c>
    </row>
    <row r="134" spans="1:22" s="34" customFormat="1" ht="28.5" customHeight="1" hidden="1" outlineLevel="1">
      <c r="A134" s="8"/>
      <c r="B134" s="8"/>
      <c r="C134" s="37" t="s">
        <v>334</v>
      </c>
      <c r="D134" s="1"/>
      <c r="E134" s="2" t="s">
        <v>336</v>
      </c>
      <c r="F134" s="12"/>
      <c r="G134" s="12"/>
      <c r="H134" s="12"/>
      <c r="I134" s="12"/>
      <c r="J134" s="12"/>
      <c r="K134" s="12"/>
      <c r="L134" s="12"/>
      <c r="M134" s="12"/>
      <c r="N134" s="12">
        <f>N135</f>
        <v>0</v>
      </c>
      <c r="O134" s="12">
        <f t="shared" si="78"/>
        <v>50</v>
      </c>
      <c r="P134" s="12">
        <f t="shared" si="78"/>
        <v>50</v>
      </c>
      <c r="Q134" s="12">
        <f t="shared" si="78"/>
        <v>0</v>
      </c>
      <c r="R134" s="12">
        <f t="shared" si="78"/>
        <v>50</v>
      </c>
      <c r="S134" s="12">
        <f t="shared" si="78"/>
        <v>0</v>
      </c>
      <c r="T134" s="12">
        <f t="shared" si="78"/>
        <v>50</v>
      </c>
      <c r="U134" s="12">
        <f t="shared" si="78"/>
        <v>0</v>
      </c>
      <c r="V134" s="12">
        <f t="shared" si="78"/>
        <v>50</v>
      </c>
    </row>
    <row r="135" spans="1:22" s="34" customFormat="1" ht="43.5" customHeight="1" hidden="1" outlineLevel="1">
      <c r="A135" s="8"/>
      <c r="B135" s="8"/>
      <c r="C135" s="37" t="s">
        <v>337</v>
      </c>
      <c r="D135" s="1"/>
      <c r="E135" s="2" t="s">
        <v>385</v>
      </c>
      <c r="F135" s="12"/>
      <c r="G135" s="12"/>
      <c r="H135" s="12"/>
      <c r="I135" s="12"/>
      <c r="J135" s="12"/>
      <c r="K135" s="12"/>
      <c r="L135" s="12"/>
      <c r="M135" s="12"/>
      <c r="N135" s="12">
        <f>N136</f>
        <v>0</v>
      </c>
      <c r="O135" s="12">
        <f t="shared" si="78"/>
        <v>50</v>
      </c>
      <c r="P135" s="12">
        <f t="shared" si="78"/>
        <v>50</v>
      </c>
      <c r="Q135" s="12">
        <f t="shared" si="78"/>
        <v>0</v>
      </c>
      <c r="R135" s="12">
        <f t="shared" si="78"/>
        <v>50</v>
      </c>
      <c r="S135" s="12">
        <f t="shared" si="78"/>
        <v>0</v>
      </c>
      <c r="T135" s="12">
        <f t="shared" si="78"/>
        <v>50</v>
      </c>
      <c r="U135" s="12">
        <f t="shared" si="78"/>
        <v>0</v>
      </c>
      <c r="V135" s="12">
        <f t="shared" si="78"/>
        <v>50</v>
      </c>
    </row>
    <row r="136" spans="1:22" s="34" customFormat="1" ht="15" customHeight="1" hidden="1" outlineLevel="1">
      <c r="A136" s="8"/>
      <c r="B136" s="8"/>
      <c r="C136" s="9"/>
      <c r="D136" s="1" t="s">
        <v>143</v>
      </c>
      <c r="E136" s="2" t="s">
        <v>144</v>
      </c>
      <c r="F136" s="12"/>
      <c r="G136" s="12"/>
      <c r="H136" s="12"/>
      <c r="I136" s="12"/>
      <c r="J136" s="12"/>
      <c r="K136" s="12"/>
      <c r="L136" s="12"/>
      <c r="M136" s="12"/>
      <c r="N136" s="12">
        <v>0</v>
      </c>
      <c r="O136" s="12">
        <v>50</v>
      </c>
      <c r="P136" s="12">
        <f>SUM(N136:O136)</f>
        <v>50</v>
      </c>
      <c r="Q136" s="12"/>
      <c r="R136" s="12">
        <f>SUM(P136:Q136)</f>
        <v>50</v>
      </c>
      <c r="S136" s="12"/>
      <c r="T136" s="12">
        <f>SUM(R136:S136)</f>
        <v>50</v>
      </c>
      <c r="U136" s="12"/>
      <c r="V136" s="12">
        <f>SUM(T136:U136)</f>
        <v>50</v>
      </c>
    </row>
    <row r="137" spans="1:22" s="81" customFormat="1" ht="41.25" customHeight="1" hidden="1" outlineLevel="1">
      <c r="A137" s="8"/>
      <c r="B137" s="8" t="s">
        <v>364</v>
      </c>
      <c r="C137" s="9"/>
      <c r="D137" s="1"/>
      <c r="E137" s="2" t="s">
        <v>503</v>
      </c>
      <c r="F137" s="12">
        <f>F138</f>
        <v>3004</v>
      </c>
      <c r="G137" s="12">
        <f aca="true" t="shared" si="79" ref="G137:V139">G138</f>
        <v>0</v>
      </c>
      <c r="H137" s="12">
        <f t="shared" si="79"/>
        <v>3004</v>
      </c>
      <c r="I137" s="12">
        <f t="shared" si="79"/>
        <v>0</v>
      </c>
      <c r="J137" s="12">
        <f t="shared" si="79"/>
        <v>3004</v>
      </c>
      <c r="K137" s="12">
        <f t="shared" si="79"/>
        <v>39.625</v>
      </c>
      <c r="L137" s="12">
        <f t="shared" si="79"/>
        <v>3043.625</v>
      </c>
      <c r="M137" s="12">
        <f t="shared" si="79"/>
        <v>0</v>
      </c>
      <c r="N137" s="12">
        <f aca="true" t="shared" si="80" ref="N137:T137">N138+N147</f>
        <v>3043.625</v>
      </c>
      <c r="O137" s="12">
        <f t="shared" si="80"/>
        <v>50</v>
      </c>
      <c r="P137" s="12">
        <f t="shared" si="80"/>
        <v>3093.625</v>
      </c>
      <c r="Q137" s="12">
        <f t="shared" si="80"/>
        <v>0</v>
      </c>
      <c r="R137" s="12">
        <f t="shared" si="80"/>
        <v>3093.625</v>
      </c>
      <c r="S137" s="12">
        <f t="shared" si="80"/>
        <v>0</v>
      </c>
      <c r="T137" s="12">
        <f t="shared" si="80"/>
        <v>3093.625</v>
      </c>
      <c r="U137" s="12">
        <f>U138+U147</f>
        <v>0</v>
      </c>
      <c r="V137" s="12">
        <f>V138+V147</f>
        <v>3093.625</v>
      </c>
    </row>
    <row r="138" spans="1:22" s="81" customFormat="1" ht="41.25" customHeight="1" hidden="1" outlineLevel="1">
      <c r="A138" s="8"/>
      <c r="B138" s="8"/>
      <c r="C138" s="9" t="s">
        <v>88</v>
      </c>
      <c r="D138" s="1"/>
      <c r="E138" s="2" t="s">
        <v>551</v>
      </c>
      <c r="F138" s="12">
        <f>F139</f>
        <v>3004</v>
      </c>
      <c r="G138" s="12">
        <f t="shared" si="79"/>
        <v>0</v>
      </c>
      <c r="H138" s="12">
        <f t="shared" si="79"/>
        <v>3004</v>
      </c>
      <c r="I138" s="12">
        <f t="shared" si="79"/>
        <v>0</v>
      </c>
      <c r="J138" s="12">
        <f t="shared" si="79"/>
        <v>3004</v>
      </c>
      <c r="K138" s="12">
        <f t="shared" si="79"/>
        <v>39.625</v>
      </c>
      <c r="L138" s="12">
        <f t="shared" si="79"/>
        <v>3043.625</v>
      </c>
      <c r="M138" s="12">
        <f t="shared" si="79"/>
        <v>0</v>
      </c>
      <c r="N138" s="12">
        <f t="shared" si="79"/>
        <v>3043.625</v>
      </c>
      <c r="O138" s="12">
        <f t="shared" si="79"/>
        <v>0</v>
      </c>
      <c r="P138" s="12">
        <f t="shared" si="79"/>
        <v>3043.625</v>
      </c>
      <c r="Q138" s="12">
        <f t="shared" si="79"/>
        <v>0</v>
      </c>
      <c r="R138" s="12">
        <f t="shared" si="79"/>
        <v>3043.625</v>
      </c>
      <c r="S138" s="12">
        <f t="shared" si="79"/>
        <v>0</v>
      </c>
      <c r="T138" s="12">
        <f t="shared" si="79"/>
        <v>3043.625</v>
      </c>
      <c r="U138" s="12">
        <f t="shared" si="79"/>
        <v>0</v>
      </c>
      <c r="V138" s="12">
        <f t="shared" si="79"/>
        <v>3043.625</v>
      </c>
    </row>
    <row r="139" spans="1:22" s="81" customFormat="1" ht="66.75" customHeight="1" hidden="1" outlineLevel="1">
      <c r="A139" s="8"/>
      <c r="B139" s="8"/>
      <c r="C139" s="9" t="s">
        <v>110</v>
      </c>
      <c r="D139" s="1"/>
      <c r="E139" s="2" t="s">
        <v>295</v>
      </c>
      <c r="F139" s="12">
        <f>F140</f>
        <v>3004</v>
      </c>
      <c r="G139" s="12">
        <f t="shared" si="79"/>
        <v>0</v>
      </c>
      <c r="H139" s="12">
        <f t="shared" si="79"/>
        <v>3004</v>
      </c>
      <c r="I139" s="12">
        <f t="shared" si="79"/>
        <v>0</v>
      </c>
      <c r="J139" s="12">
        <f t="shared" si="79"/>
        <v>3004</v>
      </c>
      <c r="K139" s="12">
        <f t="shared" si="79"/>
        <v>39.625</v>
      </c>
      <c r="L139" s="12">
        <f t="shared" si="79"/>
        <v>3043.625</v>
      </c>
      <c r="M139" s="12">
        <f t="shared" si="79"/>
        <v>0</v>
      </c>
      <c r="N139" s="12">
        <f t="shared" si="79"/>
        <v>3043.625</v>
      </c>
      <c r="O139" s="12">
        <f t="shared" si="79"/>
        <v>0</v>
      </c>
      <c r="P139" s="12">
        <f t="shared" si="79"/>
        <v>3043.625</v>
      </c>
      <c r="Q139" s="12">
        <f t="shared" si="79"/>
        <v>0</v>
      </c>
      <c r="R139" s="12">
        <f t="shared" si="79"/>
        <v>3043.625</v>
      </c>
      <c r="S139" s="12">
        <f t="shared" si="79"/>
        <v>0</v>
      </c>
      <c r="T139" s="12">
        <f t="shared" si="79"/>
        <v>3043.625</v>
      </c>
      <c r="U139" s="12">
        <f t="shared" si="79"/>
        <v>0</v>
      </c>
      <c r="V139" s="12">
        <f t="shared" si="79"/>
        <v>3043.625</v>
      </c>
    </row>
    <row r="140" spans="1:22" s="81" customFormat="1" ht="29.25" customHeight="1" hidden="1" outlineLevel="1">
      <c r="A140" s="8"/>
      <c r="B140" s="8"/>
      <c r="C140" s="9" t="s">
        <v>111</v>
      </c>
      <c r="D140" s="1"/>
      <c r="E140" s="2" t="s">
        <v>380</v>
      </c>
      <c r="F140" s="12">
        <f aca="true" t="shared" si="81" ref="F140:L140">F143+F141+F145</f>
        <v>3004</v>
      </c>
      <c r="G140" s="12">
        <f t="shared" si="81"/>
        <v>0</v>
      </c>
      <c r="H140" s="12">
        <f t="shared" si="81"/>
        <v>3004</v>
      </c>
      <c r="I140" s="12">
        <f t="shared" si="81"/>
        <v>0</v>
      </c>
      <c r="J140" s="12">
        <f t="shared" si="81"/>
        <v>3004</v>
      </c>
      <c r="K140" s="12">
        <f t="shared" si="81"/>
        <v>39.625</v>
      </c>
      <c r="L140" s="12">
        <f t="shared" si="81"/>
        <v>3043.625</v>
      </c>
      <c r="M140" s="12">
        <f aca="true" t="shared" si="82" ref="M140:R140">M143+M141+M145</f>
        <v>0</v>
      </c>
      <c r="N140" s="12">
        <f t="shared" si="82"/>
        <v>3043.625</v>
      </c>
      <c r="O140" s="12">
        <f t="shared" si="82"/>
        <v>0</v>
      </c>
      <c r="P140" s="12">
        <f t="shared" si="82"/>
        <v>3043.625</v>
      </c>
      <c r="Q140" s="12">
        <f t="shared" si="82"/>
        <v>0</v>
      </c>
      <c r="R140" s="12">
        <f t="shared" si="82"/>
        <v>3043.625</v>
      </c>
      <c r="S140" s="12">
        <f>S143+S141+S145</f>
        <v>0</v>
      </c>
      <c r="T140" s="12">
        <f>T143+T141+T145</f>
        <v>3043.625</v>
      </c>
      <c r="U140" s="12">
        <f>U143+U141+U145</f>
        <v>0</v>
      </c>
      <c r="V140" s="12">
        <f>V143+V141+V145</f>
        <v>3043.625</v>
      </c>
    </row>
    <row r="141" spans="1:22" s="81" customFormat="1" ht="54.75" customHeight="1" hidden="1" outlineLevel="1">
      <c r="A141" s="8"/>
      <c r="B141" s="8"/>
      <c r="C141" s="9" t="s">
        <v>296</v>
      </c>
      <c r="D141" s="1"/>
      <c r="E141" s="2" t="s">
        <v>297</v>
      </c>
      <c r="F141" s="12">
        <f aca="true" t="shared" si="83" ref="F141:V141">F142</f>
        <v>35</v>
      </c>
      <c r="G141" s="12">
        <f t="shared" si="83"/>
        <v>0</v>
      </c>
      <c r="H141" s="12">
        <f t="shared" si="83"/>
        <v>35</v>
      </c>
      <c r="I141" s="12">
        <f t="shared" si="83"/>
        <v>0</v>
      </c>
      <c r="J141" s="12">
        <f t="shared" si="83"/>
        <v>35</v>
      </c>
      <c r="K141" s="12">
        <f t="shared" si="83"/>
        <v>0</v>
      </c>
      <c r="L141" s="12">
        <f t="shared" si="83"/>
        <v>35</v>
      </c>
      <c r="M141" s="12">
        <f t="shared" si="83"/>
        <v>0</v>
      </c>
      <c r="N141" s="12">
        <f t="shared" si="83"/>
        <v>35</v>
      </c>
      <c r="O141" s="12">
        <f t="shared" si="83"/>
        <v>0</v>
      </c>
      <c r="P141" s="12">
        <f t="shared" si="83"/>
        <v>35</v>
      </c>
      <c r="Q141" s="12">
        <f t="shared" si="83"/>
        <v>0</v>
      </c>
      <c r="R141" s="12">
        <f t="shared" si="83"/>
        <v>35</v>
      </c>
      <c r="S141" s="12">
        <f t="shared" si="83"/>
        <v>0</v>
      </c>
      <c r="T141" s="12">
        <f t="shared" si="83"/>
        <v>35</v>
      </c>
      <c r="U141" s="12">
        <f t="shared" si="83"/>
        <v>0</v>
      </c>
      <c r="V141" s="12">
        <f t="shared" si="83"/>
        <v>35</v>
      </c>
    </row>
    <row r="142" spans="1:22" s="81" customFormat="1" ht="27" customHeight="1" hidden="1" outlineLevel="1">
      <c r="A142" s="8"/>
      <c r="B142" s="8"/>
      <c r="C142" s="9"/>
      <c r="D142" s="1" t="s">
        <v>137</v>
      </c>
      <c r="E142" s="2" t="s">
        <v>64</v>
      </c>
      <c r="F142" s="12">
        <v>35</v>
      </c>
      <c r="G142" s="12"/>
      <c r="H142" s="12">
        <f>SUM(F142:G142)</f>
        <v>35</v>
      </c>
      <c r="I142" s="12"/>
      <c r="J142" s="12">
        <f>SUM(H142:I142)</f>
        <v>35</v>
      </c>
      <c r="K142" s="12"/>
      <c r="L142" s="12">
        <f>SUM(J142:K142)</f>
        <v>35</v>
      </c>
      <c r="M142" s="12"/>
      <c r="N142" s="12">
        <f>SUM(L142:M142)</f>
        <v>35</v>
      </c>
      <c r="O142" s="12"/>
      <c r="P142" s="12">
        <f>SUM(N142:O142)</f>
        <v>35</v>
      </c>
      <c r="Q142" s="12"/>
      <c r="R142" s="12">
        <f>SUM(P142:Q142)</f>
        <v>35</v>
      </c>
      <c r="S142" s="12"/>
      <c r="T142" s="12">
        <f>SUM(R142:S142)</f>
        <v>35</v>
      </c>
      <c r="U142" s="12"/>
      <c r="V142" s="12">
        <f>SUM(T142:U142)</f>
        <v>35</v>
      </c>
    </row>
    <row r="143" spans="1:22" s="81" customFormat="1" ht="28.5" customHeight="1" hidden="1" outlineLevel="1">
      <c r="A143" s="8"/>
      <c r="B143" s="8"/>
      <c r="C143" s="9" t="s">
        <v>298</v>
      </c>
      <c r="D143" s="1"/>
      <c r="E143" s="2" t="s">
        <v>299</v>
      </c>
      <c r="F143" s="12">
        <f aca="true" t="shared" si="84" ref="F143:V143">F144</f>
        <v>155</v>
      </c>
      <c r="G143" s="12">
        <f t="shared" si="84"/>
        <v>0</v>
      </c>
      <c r="H143" s="12">
        <f t="shared" si="84"/>
        <v>155</v>
      </c>
      <c r="I143" s="12">
        <f t="shared" si="84"/>
        <v>0</v>
      </c>
      <c r="J143" s="12">
        <f t="shared" si="84"/>
        <v>155</v>
      </c>
      <c r="K143" s="12">
        <f t="shared" si="84"/>
        <v>0</v>
      </c>
      <c r="L143" s="12">
        <f t="shared" si="84"/>
        <v>155</v>
      </c>
      <c r="M143" s="12">
        <f t="shared" si="84"/>
        <v>0</v>
      </c>
      <c r="N143" s="12">
        <f t="shared" si="84"/>
        <v>155</v>
      </c>
      <c r="O143" s="12">
        <f t="shared" si="84"/>
        <v>0</v>
      </c>
      <c r="P143" s="12">
        <f t="shared" si="84"/>
        <v>155</v>
      </c>
      <c r="Q143" s="12">
        <f t="shared" si="84"/>
        <v>0</v>
      </c>
      <c r="R143" s="12">
        <f t="shared" si="84"/>
        <v>155</v>
      </c>
      <c r="S143" s="12">
        <f t="shared" si="84"/>
        <v>0</v>
      </c>
      <c r="T143" s="12">
        <f t="shared" si="84"/>
        <v>155</v>
      </c>
      <c r="U143" s="12">
        <f t="shared" si="84"/>
        <v>0</v>
      </c>
      <c r="V143" s="12">
        <f t="shared" si="84"/>
        <v>155</v>
      </c>
    </row>
    <row r="144" spans="1:22" s="81" customFormat="1" ht="27" customHeight="1" hidden="1" outlineLevel="1">
      <c r="A144" s="8"/>
      <c r="B144" s="8"/>
      <c r="C144" s="9"/>
      <c r="D144" s="1" t="s">
        <v>137</v>
      </c>
      <c r="E144" s="2" t="s">
        <v>64</v>
      </c>
      <c r="F144" s="12">
        <v>155</v>
      </c>
      <c r="G144" s="12"/>
      <c r="H144" s="12">
        <f>SUM(F144:G144)</f>
        <v>155</v>
      </c>
      <c r="I144" s="12"/>
      <c r="J144" s="12">
        <f>SUM(H144:I144)</f>
        <v>155</v>
      </c>
      <c r="K144" s="12"/>
      <c r="L144" s="12">
        <f>SUM(J144:K144)</f>
        <v>155</v>
      </c>
      <c r="M144" s="12"/>
      <c r="N144" s="12">
        <f>SUM(L144:M144)</f>
        <v>155</v>
      </c>
      <c r="O144" s="12"/>
      <c r="P144" s="12">
        <f>SUM(N144:O144)</f>
        <v>155</v>
      </c>
      <c r="Q144" s="12"/>
      <c r="R144" s="12">
        <f>SUM(P144:Q144)</f>
        <v>155</v>
      </c>
      <c r="S144" s="12"/>
      <c r="T144" s="12">
        <f>SUM(R144:S144)</f>
        <v>155</v>
      </c>
      <c r="U144" s="12"/>
      <c r="V144" s="12">
        <f>SUM(T144:U144)</f>
        <v>155</v>
      </c>
    </row>
    <row r="145" spans="1:22" s="81" customFormat="1" ht="29.25" customHeight="1" hidden="1" outlineLevel="1">
      <c r="A145" s="8"/>
      <c r="B145" s="8"/>
      <c r="C145" s="9" t="s">
        <v>300</v>
      </c>
      <c r="D145" s="1"/>
      <c r="E145" s="2" t="s">
        <v>94</v>
      </c>
      <c r="F145" s="12">
        <f aca="true" t="shared" si="85" ref="F145:V145">F146</f>
        <v>2814</v>
      </c>
      <c r="G145" s="12">
        <f t="shared" si="85"/>
        <v>0</v>
      </c>
      <c r="H145" s="12">
        <f t="shared" si="85"/>
        <v>2814</v>
      </c>
      <c r="I145" s="12">
        <f t="shared" si="85"/>
        <v>0</v>
      </c>
      <c r="J145" s="12">
        <f t="shared" si="85"/>
        <v>2814</v>
      </c>
      <c r="K145" s="12">
        <f t="shared" si="85"/>
        <v>39.625</v>
      </c>
      <c r="L145" s="12">
        <f t="shared" si="85"/>
        <v>2853.625</v>
      </c>
      <c r="M145" s="12">
        <f t="shared" si="85"/>
        <v>0</v>
      </c>
      <c r="N145" s="12">
        <f t="shared" si="85"/>
        <v>2853.625</v>
      </c>
      <c r="O145" s="12">
        <f t="shared" si="85"/>
        <v>0</v>
      </c>
      <c r="P145" s="12">
        <f t="shared" si="85"/>
        <v>2853.625</v>
      </c>
      <c r="Q145" s="12">
        <f t="shared" si="85"/>
        <v>0</v>
      </c>
      <c r="R145" s="12">
        <f t="shared" si="85"/>
        <v>2853.625</v>
      </c>
      <c r="S145" s="12">
        <f t="shared" si="85"/>
        <v>0</v>
      </c>
      <c r="T145" s="12">
        <f t="shared" si="85"/>
        <v>2853.625</v>
      </c>
      <c r="U145" s="12">
        <f t="shared" si="85"/>
        <v>0</v>
      </c>
      <c r="V145" s="12">
        <f t="shared" si="85"/>
        <v>2853.625</v>
      </c>
    </row>
    <row r="146" spans="1:22" s="81" customFormat="1" ht="29.25" customHeight="1" hidden="1" outlineLevel="1">
      <c r="A146" s="8"/>
      <c r="B146" s="8"/>
      <c r="C146" s="9"/>
      <c r="D146" s="1" t="s">
        <v>135</v>
      </c>
      <c r="E146" s="2" t="s">
        <v>136</v>
      </c>
      <c r="F146" s="12">
        <v>2814</v>
      </c>
      <c r="G146" s="12"/>
      <c r="H146" s="12">
        <f>SUM(F146:G146)</f>
        <v>2814</v>
      </c>
      <c r="I146" s="12"/>
      <c r="J146" s="12">
        <f>SUM(H146:I146)</f>
        <v>2814</v>
      </c>
      <c r="K146" s="12">
        <f>2.16+37.465</f>
        <v>39.625</v>
      </c>
      <c r="L146" s="12">
        <f>SUM(J146:K146)</f>
        <v>2853.625</v>
      </c>
      <c r="M146" s="12"/>
      <c r="N146" s="12">
        <f>SUM(L146:M146)</f>
        <v>2853.625</v>
      </c>
      <c r="O146" s="12"/>
      <c r="P146" s="12">
        <f>SUM(N146:O146)</f>
        <v>2853.625</v>
      </c>
      <c r="Q146" s="12"/>
      <c r="R146" s="12">
        <f>SUM(P146:Q146)</f>
        <v>2853.625</v>
      </c>
      <c r="S146" s="12"/>
      <c r="T146" s="12">
        <f>SUM(R146:S146)</f>
        <v>2853.625</v>
      </c>
      <c r="U146" s="12"/>
      <c r="V146" s="12">
        <f>SUM(T146:U146)</f>
        <v>2853.625</v>
      </c>
    </row>
    <row r="147" spans="1:22" s="40" customFormat="1" ht="42" customHeight="1" hidden="1" outlineLevel="1">
      <c r="A147" s="8"/>
      <c r="B147" s="8"/>
      <c r="C147" s="37" t="s">
        <v>332</v>
      </c>
      <c r="D147" s="1"/>
      <c r="E147" s="2" t="s">
        <v>564</v>
      </c>
      <c r="F147" s="12"/>
      <c r="G147" s="12"/>
      <c r="H147" s="12"/>
      <c r="I147" s="12"/>
      <c r="J147" s="12"/>
      <c r="K147" s="12"/>
      <c r="L147" s="12"/>
      <c r="M147" s="12"/>
      <c r="N147" s="12">
        <f aca="true" t="shared" si="86" ref="N147:V150">N148</f>
        <v>0</v>
      </c>
      <c r="O147" s="12">
        <f t="shared" si="86"/>
        <v>50</v>
      </c>
      <c r="P147" s="12">
        <f t="shared" si="86"/>
        <v>50</v>
      </c>
      <c r="Q147" s="12">
        <f t="shared" si="86"/>
        <v>0</v>
      </c>
      <c r="R147" s="12">
        <f t="shared" si="86"/>
        <v>50</v>
      </c>
      <c r="S147" s="12">
        <f t="shared" si="86"/>
        <v>0</v>
      </c>
      <c r="T147" s="12">
        <f t="shared" si="86"/>
        <v>50</v>
      </c>
      <c r="U147" s="12">
        <f t="shared" si="86"/>
        <v>0</v>
      </c>
      <c r="V147" s="12">
        <f t="shared" si="86"/>
        <v>50</v>
      </c>
    </row>
    <row r="148" spans="1:22" s="40" customFormat="1" ht="42" customHeight="1" hidden="1" outlineLevel="1">
      <c r="A148" s="8"/>
      <c r="B148" s="8"/>
      <c r="C148" s="37" t="s">
        <v>333</v>
      </c>
      <c r="D148" s="1"/>
      <c r="E148" s="2" t="s">
        <v>335</v>
      </c>
      <c r="F148" s="12"/>
      <c r="G148" s="12"/>
      <c r="H148" s="12"/>
      <c r="I148" s="12"/>
      <c r="J148" s="12"/>
      <c r="K148" s="12"/>
      <c r="L148" s="12"/>
      <c r="M148" s="12"/>
      <c r="N148" s="12">
        <f t="shared" si="86"/>
        <v>0</v>
      </c>
      <c r="O148" s="12">
        <f t="shared" si="86"/>
        <v>50</v>
      </c>
      <c r="P148" s="12">
        <f t="shared" si="86"/>
        <v>50</v>
      </c>
      <c r="Q148" s="12">
        <f t="shared" si="86"/>
        <v>0</v>
      </c>
      <c r="R148" s="12">
        <f t="shared" si="86"/>
        <v>50</v>
      </c>
      <c r="S148" s="12">
        <f t="shared" si="86"/>
        <v>0</v>
      </c>
      <c r="T148" s="12">
        <f t="shared" si="86"/>
        <v>50</v>
      </c>
      <c r="U148" s="12">
        <f t="shared" si="86"/>
        <v>0</v>
      </c>
      <c r="V148" s="12">
        <f t="shared" si="86"/>
        <v>50</v>
      </c>
    </row>
    <row r="149" spans="1:22" s="40" customFormat="1" ht="29.25" customHeight="1" hidden="1" outlineLevel="1">
      <c r="A149" s="8"/>
      <c r="B149" s="8"/>
      <c r="C149" s="37" t="s">
        <v>334</v>
      </c>
      <c r="D149" s="1"/>
      <c r="E149" s="2" t="s">
        <v>336</v>
      </c>
      <c r="F149" s="12"/>
      <c r="G149" s="12"/>
      <c r="H149" s="12"/>
      <c r="I149" s="12"/>
      <c r="J149" s="12"/>
      <c r="K149" s="12"/>
      <c r="L149" s="12"/>
      <c r="M149" s="12"/>
      <c r="N149" s="12">
        <f t="shared" si="86"/>
        <v>0</v>
      </c>
      <c r="O149" s="12">
        <f t="shared" si="86"/>
        <v>50</v>
      </c>
      <c r="P149" s="12">
        <f t="shared" si="86"/>
        <v>50</v>
      </c>
      <c r="Q149" s="12">
        <f t="shared" si="86"/>
        <v>0</v>
      </c>
      <c r="R149" s="12">
        <f t="shared" si="86"/>
        <v>50</v>
      </c>
      <c r="S149" s="12">
        <f t="shared" si="86"/>
        <v>0</v>
      </c>
      <c r="T149" s="12">
        <f t="shared" si="86"/>
        <v>50</v>
      </c>
      <c r="U149" s="12">
        <f t="shared" si="86"/>
        <v>0</v>
      </c>
      <c r="V149" s="12">
        <f t="shared" si="86"/>
        <v>50</v>
      </c>
    </row>
    <row r="150" spans="1:22" s="40" customFormat="1" ht="42.75" customHeight="1" hidden="1" outlineLevel="1">
      <c r="A150" s="8"/>
      <c r="B150" s="8"/>
      <c r="C150" s="37" t="s">
        <v>337</v>
      </c>
      <c r="D150" s="1"/>
      <c r="E150" s="2" t="s">
        <v>385</v>
      </c>
      <c r="F150" s="12"/>
      <c r="G150" s="12"/>
      <c r="H150" s="12"/>
      <c r="I150" s="12"/>
      <c r="J150" s="12"/>
      <c r="K150" s="12"/>
      <c r="L150" s="12"/>
      <c r="M150" s="12"/>
      <c r="N150" s="12">
        <f t="shared" si="86"/>
        <v>0</v>
      </c>
      <c r="O150" s="12">
        <f t="shared" si="86"/>
        <v>50</v>
      </c>
      <c r="P150" s="12">
        <f t="shared" si="86"/>
        <v>50</v>
      </c>
      <c r="Q150" s="12">
        <f t="shared" si="86"/>
        <v>0</v>
      </c>
      <c r="R150" s="12">
        <f t="shared" si="86"/>
        <v>50</v>
      </c>
      <c r="S150" s="12">
        <f t="shared" si="86"/>
        <v>0</v>
      </c>
      <c r="T150" s="12">
        <f t="shared" si="86"/>
        <v>50</v>
      </c>
      <c r="U150" s="12">
        <f t="shared" si="86"/>
        <v>0</v>
      </c>
      <c r="V150" s="12">
        <f t="shared" si="86"/>
        <v>50</v>
      </c>
    </row>
    <row r="151" spans="1:22" s="40" customFormat="1" ht="17.25" customHeight="1" hidden="1" outlineLevel="1">
      <c r="A151" s="8"/>
      <c r="B151" s="8"/>
      <c r="C151" s="9"/>
      <c r="D151" s="1" t="s">
        <v>143</v>
      </c>
      <c r="E151" s="2" t="s">
        <v>144</v>
      </c>
      <c r="F151" s="12"/>
      <c r="G151" s="12"/>
      <c r="H151" s="12"/>
      <c r="I151" s="12"/>
      <c r="J151" s="12"/>
      <c r="K151" s="12"/>
      <c r="L151" s="12"/>
      <c r="M151" s="12"/>
      <c r="N151" s="12">
        <v>0</v>
      </c>
      <c r="O151" s="12">
        <v>50</v>
      </c>
      <c r="P151" s="12">
        <f>SUM(N151:O151)</f>
        <v>50</v>
      </c>
      <c r="Q151" s="12"/>
      <c r="R151" s="12">
        <f>SUM(P151:Q151)</f>
        <v>50</v>
      </c>
      <c r="S151" s="12"/>
      <c r="T151" s="12">
        <f>SUM(R151:S151)</f>
        <v>50</v>
      </c>
      <c r="U151" s="12"/>
      <c r="V151" s="12">
        <f>SUM(T151:U151)</f>
        <v>50</v>
      </c>
    </row>
    <row r="152" spans="1:22" s="34" customFormat="1" ht="29.25" customHeight="1" hidden="1" outlineLevel="1">
      <c r="A152" s="8"/>
      <c r="B152" s="8" t="s">
        <v>365</v>
      </c>
      <c r="C152" s="9"/>
      <c r="D152" s="1"/>
      <c r="E152" s="2" t="s">
        <v>366</v>
      </c>
      <c r="F152" s="12">
        <f>F153</f>
        <v>268.6</v>
      </c>
      <c r="G152" s="12">
        <f aca="true" t="shared" si="87" ref="G152:V154">G153</f>
        <v>0</v>
      </c>
      <c r="H152" s="12">
        <f t="shared" si="87"/>
        <v>268.6</v>
      </c>
      <c r="I152" s="12">
        <f t="shared" si="87"/>
        <v>0</v>
      </c>
      <c r="J152" s="12">
        <f t="shared" si="87"/>
        <v>268.6</v>
      </c>
      <c r="K152" s="12">
        <f t="shared" si="87"/>
        <v>0</v>
      </c>
      <c r="L152" s="12">
        <f t="shared" si="87"/>
        <v>268.6</v>
      </c>
      <c r="M152" s="12">
        <f t="shared" si="87"/>
        <v>0</v>
      </c>
      <c r="N152" s="12">
        <f t="shared" si="87"/>
        <v>268.6</v>
      </c>
      <c r="O152" s="12">
        <f t="shared" si="87"/>
        <v>0</v>
      </c>
      <c r="P152" s="12">
        <f t="shared" si="87"/>
        <v>268.6</v>
      </c>
      <c r="Q152" s="12">
        <f t="shared" si="87"/>
        <v>0</v>
      </c>
      <c r="R152" s="12">
        <f t="shared" si="87"/>
        <v>268.6</v>
      </c>
      <c r="S152" s="12">
        <f t="shared" si="87"/>
        <v>-0.56408</v>
      </c>
      <c r="T152" s="12">
        <f t="shared" si="87"/>
        <v>268.03592</v>
      </c>
      <c r="U152" s="12">
        <f t="shared" si="87"/>
        <v>0</v>
      </c>
      <c r="V152" s="12">
        <f t="shared" si="87"/>
        <v>268.03592</v>
      </c>
    </row>
    <row r="153" spans="1:22" s="34" customFormat="1" ht="42.75" customHeight="1" hidden="1" outlineLevel="1">
      <c r="A153" s="8"/>
      <c r="B153" s="8"/>
      <c r="C153" s="9" t="s">
        <v>88</v>
      </c>
      <c r="D153" s="1"/>
      <c r="E153" s="2" t="s">
        <v>551</v>
      </c>
      <c r="F153" s="12">
        <f>F154</f>
        <v>268.6</v>
      </c>
      <c r="G153" s="12">
        <f t="shared" si="87"/>
        <v>0</v>
      </c>
      <c r="H153" s="12">
        <f t="shared" si="87"/>
        <v>268.6</v>
      </c>
      <c r="I153" s="12">
        <f t="shared" si="87"/>
        <v>0</v>
      </c>
      <c r="J153" s="12">
        <f t="shared" si="87"/>
        <v>268.6</v>
      </c>
      <c r="K153" s="12">
        <f t="shared" si="87"/>
        <v>0</v>
      </c>
      <c r="L153" s="12">
        <f t="shared" si="87"/>
        <v>268.6</v>
      </c>
      <c r="M153" s="12">
        <f t="shared" si="87"/>
        <v>0</v>
      </c>
      <c r="N153" s="12">
        <f t="shared" si="87"/>
        <v>268.6</v>
      </c>
      <c r="O153" s="12">
        <f t="shared" si="87"/>
        <v>0</v>
      </c>
      <c r="P153" s="12">
        <f t="shared" si="87"/>
        <v>268.6</v>
      </c>
      <c r="Q153" s="12">
        <f t="shared" si="87"/>
        <v>0</v>
      </c>
      <c r="R153" s="12">
        <f t="shared" si="87"/>
        <v>268.6</v>
      </c>
      <c r="S153" s="12">
        <f t="shared" si="87"/>
        <v>-0.56408</v>
      </c>
      <c r="T153" s="12">
        <f t="shared" si="87"/>
        <v>268.03592</v>
      </c>
      <c r="U153" s="12">
        <f t="shared" si="87"/>
        <v>0</v>
      </c>
      <c r="V153" s="12">
        <f t="shared" si="87"/>
        <v>268.03592</v>
      </c>
    </row>
    <row r="154" spans="1:22" s="34" customFormat="1" ht="28.5" customHeight="1" hidden="1" outlineLevel="1">
      <c r="A154" s="8"/>
      <c r="B154" s="8"/>
      <c r="C154" s="9" t="s">
        <v>89</v>
      </c>
      <c r="D154" s="1"/>
      <c r="E154" s="2" t="s">
        <v>512</v>
      </c>
      <c r="F154" s="12">
        <f>F155</f>
        <v>268.6</v>
      </c>
      <c r="G154" s="12">
        <f t="shared" si="87"/>
        <v>0</v>
      </c>
      <c r="H154" s="12">
        <f t="shared" si="87"/>
        <v>268.6</v>
      </c>
      <c r="I154" s="12">
        <f t="shared" si="87"/>
        <v>0</v>
      </c>
      <c r="J154" s="12">
        <f t="shared" si="87"/>
        <v>268.6</v>
      </c>
      <c r="K154" s="12">
        <f t="shared" si="87"/>
        <v>0</v>
      </c>
      <c r="L154" s="12">
        <f t="shared" si="87"/>
        <v>268.6</v>
      </c>
      <c r="M154" s="12">
        <f t="shared" si="87"/>
        <v>0</v>
      </c>
      <c r="N154" s="12">
        <f t="shared" si="87"/>
        <v>268.6</v>
      </c>
      <c r="O154" s="12">
        <f t="shared" si="87"/>
        <v>0</v>
      </c>
      <c r="P154" s="12">
        <f t="shared" si="87"/>
        <v>268.6</v>
      </c>
      <c r="Q154" s="12">
        <f t="shared" si="87"/>
        <v>0</v>
      </c>
      <c r="R154" s="12">
        <f t="shared" si="87"/>
        <v>268.6</v>
      </c>
      <c r="S154" s="12">
        <f t="shared" si="87"/>
        <v>-0.56408</v>
      </c>
      <c r="T154" s="12">
        <f t="shared" si="87"/>
        <v>268.03592</v>
      </c>
      <c r="U154" s="12">
        <f t="shared" si="87"/>
        <v>0</v>
      </c>
      <c r="V154" s="12">
        <f t="shared" si="87"/>
        <v>268.03592</v>
      </c>
    </row>
    <row r="155" spans="1:22" s="34" customFormat="1" ht="28.5" customHeight="1" hidden="1" outlineLevel="1">
      <c r="A155" s="8"/>
      <c r="B155" s="8"/>
      <c r="C155" s="9" t="s">
        <v>90</v>
      </c>
      <c r="D155" s="1"/>
      <c r="E155" s="2" t="s">
        <v>152</v>
      </c>
      <c r="F155" s="12">
        <f aca="true" t="shared" si="88" ref="F155:L155">F158+F156</f>
        <v>268.6</v>
      </c>
      <c r="G155" s="12">
        <f t="shared" si="88"/>
        <v>0</v>
      </c>
      <c r="H155" s="12">
        <f t="shared" si="88"/>
        <v>268.6</v>
      </c>
      <c r="I155" s="12">
        <f t="shared" si="88"/>
        <v>0</v>
      </c>
      <c r="J155" s="12">
        <f t="shared" si="88"/>
        <v>268.6</v>
      </c>
      <c r="K155" s="12">
        <f t="shared" si="88"/>
        <v>0</v>
      </c>
      <c r="L155" s="12">
        <f t="shared" si="88"/>
        <v>268.6</v>
      </c>
      <c r="M155" s="12">
        <f aca="true" t="shared" si="89" ref="M155:R155">M158+M156</f>
        <v>0</v>
      </c>
      <c r="N155" s="12">
        <f t="shared" si="89"/>
        <v>268.6</v>
      </c>
      <c r="O155" s="12">
        <f t="shared" si="89"/>
        <v>0</v>
      </c>
      <c r="P155" s="12">
        <f t="shared" si="89"/>
        <v>268.6</v>
      </c>
      <c r="Q155" s="12">
        <f t="shared" si="89"/>
        <v>0</v>
      </c>
      <c r="R155" s="12">
        <f t="shared" si="89"/>
        <v>268.6</v>
      </c>
      <c r="S155" s="12">
        <f>S158+S156</f>
        <v>-0.56408</v>
      </c>
      <c r="T155" s="12">
        <f>T158+T156</f>
        <v>268.03592</v>
      </c>
      <c r="U155" s="12">
        <f>U158+U156</f>
        <v>0</v>
      </c>
      <c r="V155" s="12">
        <f>V158+V156</f>
        <v>268.03592</v>
      </c>
    </row>
    <row r="156" spans="1:22" s="34" customFormat="1" ht="42" customHeight="1" hidden="1" outlineLevel="1">
      <c r="A156" s="8"/>
      <c r="B156" s="8"/>
      <c r="C156" s="9" t="s">
        <v>92</v>
      </c>
      <c r="D156" s="1"/>
      <c r="E156" s="2" t="s">
        <v>511</v>
      </c>
      <c r="F156" s="12">
        <f aca="true" t="shared" si="90" ref="F156:V156">F157</f>
        <v>127</v>
      </c>
      <c r="G156" s="12">
        <f t="shared" si="90"/>
        <v>0</v>
      </c>
      <c r="H156" s="12">
        <f t="shared" si="90"/>
        <v>127</v>
      </c>
      <c r="I156" s="12">
        <f t="shared" si="90"/>
        <v>0</v>
      </c>
      <c r="J156" s="12">
        <f t="shared" si="90"/>
        <v>127</v>
      </c>
      <c r="K156" s="12">
        <f t="shared" si="90"/>
        <v>0</v>
      </c>
      <c r="L156" s="12">
        <f t="shared" si="90"/>
        <v>127</v>
      </c>
      <c r="M156" s="12">
        <f t="shared" si="90"/>
        <v>0</v>
      </c>
      <c r="N156" s="12">
        <f t="shared" si="90"/>
        <v>127</v>
      </c>
      <c r="O156" s="12">
        <f t="shared" si="90"/>
        <v>0</v>
      </c>
      <c r="P156" s="12">
        <f t="shared" si="90"/>
        <v>127</v>
      </c>
      <c r="Q156" s="12">
        <f t="shared" si="90"/>
        <v>0</v>
      </c>
      <c r="R156" s="12">
        <f t="shared" si="90"/>
        <v>127</v>
      </c>
      <c r="S156" s="12">
        <f t="shared" si="90"/>
        <v>-0.56408</v>
      </c>
      <c r="T156" s="12">
        <f t="shared" si="90"/>
        <v>126.43592</v>
      </c>
      <c r="U156" s="12">
        <f t="shared" si="90"/>
        <v>0</v>
      </c>
      <c r="V156" s="12">
        <f t="shared" si="90"/>
        <v>126.43592</v>
      </c>
    </row>
    <row r="157" spans="1:22" s="34" customFormat="1" ht="28.5" customHeight="1" hidden="1" outlineLevel="1">
      <c r="A157" s="8"/>
      <c r="B157" s="8"/>
      <c r="C157" s="9"/>
      <c r="D157" s="1" t="s">
        <v>137</v>
      </c>
      <c r="E157" s="2" t="s">
        <v>64</v>
      </c>
      <c r="F157" s="12">
        <v>127</v>
      </c>
      <c r="G157" s="12"/>
      <c r="H157" s="12">
        <f>SUM(F157:G157)</f>
        <v>127</v>
      </c>
      <c r="I157" s="12"/>
      <c r="J157" s="12">
        <f>SUM(H157:I157)</f>
        <v>127</v>
      </c>
      <c r="K157" s="12"/>
      <c r="L157" s="12">
        <f>SUM(J157:K157)</f>
        <v>127</v>
      </c>
      <c r="M157" s="12"/>
      <c r="N157" s="12">
        <f>SUM(L157:M157)</f>
        <v>127</v>
      </c>
      <c r="O157" s="12"/>
      <c r="P157" s="12">
        <f>SUM(N157:O157)</f>
        <v>127</v>
      </c>
      <c r="Q157" s="12"/>
      <c r="R157" s="12">
        <f>SUM(P157:Q157)</f>
        <v>127</v>
      </c>
      <c r="S157" s="12">
        <v>-0.56408</v>
      </c>
      <c r="T157" s="12">
        <f>SUM(R157:S157)</f>
        <v>126.43592</v>
      </c>
      <c r="U157" s="12"/>
      <c r="V157" s="12">
        <f>SUM(T157:U157)</f>
        <v>126.43592</v>
      </c>
    </row>
    <row r="158" spans="1:22" s="81" customFormat="1" ht="29.25" customHeight="1" hidden="1" outlineLevel="1">
      <c r="A158" s="8"/>
      <c r="B158" s="8"/>
      <c r="C158" s="9" t="s">
        <v>286</v>
      </c>
      <c r="D158" s="1"/>
      <c r="E158" s="2" t="s">
        <v>287</v>
      </c>
      <c r="F158" s="12">
        <f aca="true" t="shared" si="91" ref="F158:V158">F159</f>
        <v>141.6</v>
      </c>
      <c r="G158" s="12">
        <f t="shared" si="91"/>
        <v>0</v>
      </c>
      <c r="H158" s="12">
        <f t="shared" si="91"/>
        <v>141.6</v>
      </c>
      <c r="I158" s="12">
        <f t="shared" si="91"/>
        <v>0</v>
      </c>
      <c r="J158" s="12">
        <f t="shared" si="91"/>
        <v>141.6</v>
      </c>
      <c r="K158" s="12">
        <f t="shared" si="91"/>
        <v>0</v>
      </c>
      <c r="L158" s="12">
        <f t="shared" si="91"/>
        <v>141.6</v>
      </c>
      <c r="M158" s="12">
        <f t="shared" si="91"/>
        <v>0</v>
      </c>
      <c r="N158" s="12">
        <f t="shared" si="91"/>
        <v>141.6</v>
      </c>
      <c r="O158" s="12">
        <f t="shared" si="91"/>
        <v>0</v>
      </c>
      <c r="P158" s="12">
        <f t="shared" si="91"/>
        <v>141.6</v>
      </c>
      <c r="Q158" s="12">
        <f t="shared" si="91"/>
        <v>0</v>
      </c>
      <c r="R158" s="12">
        <f t="shared" si="91"/>
        <v>141.6</v>
      </c>
      <c r="S158" s="12">
        <f t="shared" si="91"/>
        <v>0</v>
      </c>
      <c r="T158" s="12">
        <f t="shared" si="91"/>
        <v>141.6</v>
      </c>
      <c r="U158" s="12">
        <f t="shared" si="91"/>
        <v>0</v>
      </c>
      <c r="V158" s="12">
        <f t="shared" si="91"/>
        <v>141.6</v>
      </c>
    </row>
    <row r="159" spans="1:22" s="81" customFormat="1" ht="28.5" customHeight="1" hidden="1" outlineLevel="1">
      <c r="A159" s="8"/>
      <c r="B159" s="8"/>
      <c r="C159" s="9"/>
      <c r="D159" s="1" t="s">
        <v>137</v>
      </c>
      <c r="E159" s="2" t="s">
        <v>64</v>
      </c>
      <c r="F159" s="12">
        <f aca="true" t="shared" si="92" ref="F159:L159">SUM(F161:F162)</f>
        <v>141.6</v>
      </c>
      <c r="G159" s="12">
        <f t="shared" si="92"/>
        <v>0</v>
      </c>
      <c r="H159" s="12">
        <f t="shared" si="92"/>
        <v>141.6</v>
      </c>
      <c r="I159" s="12">
        <f t="shared" si="92"/>
        <v>0</v>
      </c>
      <c r="J159" s="12">
        <f t="shared" si="92"/>
        <v>141.6</v>
      </c>
      <c r="K159" s="12">
        <f t="shared" si="92"/>
        <v>0</v>
      </c>
      <c r="L159" s="12">
        <f t="shared" si="92"/>
        <v>141.6</v>
      </c>
      <c r="M159" s="12">
        <f aca="true" t="shared" si="93" ref="M159:R159">SUM(M161:M162)</f>
        <v>0</v>
      </c>
      <c r="N159" s="12">
        <f t="shared" si="93"/>
        <v>141.6</v>
      </c>
      <c r="O159" s="12">
        <f t="shared" si="93"/>
        <v>0</v>
      </c>
      <c r="P159" s="12">
        <f t="shared" si="93"/>
        <v>141.6</v>
      </c>
      <c r="Q159" s="12">
        <f t="shared" si="93"/>
        <v>0</v>
      </c>
      <c r="R159" s="12">
        <f t="shared" si="93"/>
        <v>141.6</v>
      </c>
      <c r="S159" s="12">
        <f>SUM(S161:S162)</f>
        <v>0</v>
      </c>
      <c r="T159" s="12">
        <f>SUM(T161:T162)</f>
        <v>141.6</v>
      </c>
      <c r="U159" s="12">
        <f>SUM(U161:U162)</f>
        <v>0</v>
      </c>
      <c r="V159" s="12">
        <f>SUM(V161:V162)</f>
        <v>141.6</v>
      </c>
    </row>
    <row r="160" spans="1:22" s="81" customFormat="1" ht="15" customHeight="1" hidden="1" outlineLevel="1">
      <c r="A160" s="8"/>
      <c r="B160" s="8"/>
      <c r="C160" s="9"/>
      <c r="D160" s="1"/>
      <c r="E160" s="2" t="s">
        <v>158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81" customFormat="1" ht="15" customHeight="1" hidden="1" outlineLevel="1">
      <c r="A161" s="8"/>
      <c r="B161" s="8"/>
      <c r="C161" s="9"/>
      <c r="D161" s="1"/>
      <c r="E161" s="2" t="s">
        <v>165</v>
      </c>
      <c r="F161" s="12">
        <v>30</v>
      </c>
      <c r="G161" s="12"/>
      <c r="H161" s="12">
        <f>SUM(F161:G161)</f>
        <v>30</v>
      </c>
      <c r="I161" s="12"/>
      <c r="J161" s="12">
        <f>SUM(H161:I161)</f>
        <v>30</v>
      </c>
      <c r="K161" s="12"/>
      <c r="L161" s="12">
        <f>SUM(J161:K161)</f>
        <v>30</v>
      </c>
      <c r="M161" s="12"/>
      <c r="N161" s="12">
        <f>SUM(L161:M161)</f>
        <v>30</v>
      </c>
      <c r="O161" s="12"/>
      <c r="P161" s="12">
        <f>SUM(N161:O161)</f>
        <v>30</v>
      </c>
      <c r="Q161" s="12"/>
      <c r="R161" s="12">
        <f>SUM(P161:Q161)</f>
        <v>30</v>
      </c>
      <c r="S161" s="12"/>
      <c r="T161" s="12">
        <f>SUM(R161:S161)</f>
        <v>30</v>
      </c>
      <c r="U161" s="12"/>
      <c r="V161" s="12">
        <f>SUM(T161:U161)</f>
        <v>30</v>
      </c>
    </row>
    <row r="162" spans="1:22" s="117" customFormat="1" ht="15" customHeight="1" hidden="1" outlineLevel="1">
      <c r="A162" s="8"/>
      <c r="B162" s="8"/>
      <c r="C162" s="9"/>
      <c r="D162" s="1"/>
      <c r="E162" s="2" t="s">
        <v>164</v>
      </c>
      <c r="F162" s="12">
        <v>111.6</v>
      </c>
      <c r="G162" s="12"/>
      <c r="H162" s="12">
        <f>SUM(F162:G162)</f>
        <v>111.6</v>
      </c>
      <c r="I162" s="12"/>
      <c r="J162" s="12">
        <f>SUM(H162:I162)</f>
        <v>111.6</v>
      </c>
      <c r="K162" s="12"/>
      <c r="L162" s="12">
        <f>SUM(J162:K162)</f>
        <v>111.6</v>
      </c>
      <c r="M162" s="12"/>
      <c r="N162" s="12">
        <f>SUM(L162:M162)</f>
        <v>111.6</v>
      </c>
      <c r="O162" s="12"/>
      <c r="P162" s="12">
        <f>SUM(N162:O162)</f>
        <v>111.6</v>
      </c>
      <c r="Q162" s="12"/>
      <c r="R162" s="12">
        <f>SUM(P162:Q162)</f>
        <v>111.6</v>
      </c>
      <c r="S162" s="12"/>
      <c r="T162" s="12">
        <f>SUM(R162:S162)</f>
        <v>111.6</v>
      </c>
      <c r="U162" s="12"/>
      <c r="V162" s="12">
        <f>SUM(T162:U162)</f>
        <v>111.6</v>
      </c>
    </row>
    <row r="163" spans="1:22" s="34" customFormat="1" ht="15" customHeight="1" hidden="1" outlineLevel="1">
      <c r="A163" s="8"/>
      <c r="B163" s="37" t="s">
        <v>81</v>
      </c>
      <c r="C163" s="33"/>
      <c r="D163" s="9"/>
      <c r="E163" s="10" t="s">
        <v>82</v>
      </c>
      <c r="F163" s="12">
        <f aca="true" t="shared" si="94" ref="F163:L163">F182+F214+F176+F164</f>
        <v>62800.772899999996</v>
      </c>
      <c r="G163" s="12">
        <f t="shared" si="94"/>
        <v>0</v>
      </c>
      <c r="H163" s="12">
        <f t="shared" si="94"/>
        <v>62800.772899999996</v>
      </c>
      <c r="I163" s="12">
        <f t="shared" si="94"/>
        <v>0</v>
      </c>
      <c r="J163" s="12">
        <f t="shared" si="94"/>
        <v>62800.772899999996</v>
      </c>
      <c r="K163" s="12">
        <f t="shared" si="94"/>
        <v>-11626.63046</v>
      </c>
      <c r="L163" s="12">
        <f t="shared" si="94"/>
        <v>51174.142439999996</v>
      </c>
      <c r="M163" s="12">
        <f aca="true" t="shared" si="95" ref="M163:R163">M182+M214+M176+M164</f>
        <v>-281.66944</v>
      </c>
      <c r="N163" s="12">
        <f t="shared" si="95"/>
        <v>50892.473</v>
      </c>
      <c r="O163" s="12">
        <f t="shared" si="95"/>
        <v>-210.083</v>
      </c>
      <c r="P163" s="12">
        <f t="shared" si="95"/>
        <v>50682.39</v>
      </c>
      <c r="Q163" s="12">
        <f t="shared" si="95"/>
        <v>0</v>
      </c>
      <c r="R163" s="12">
        <f t="shared" si="95"/>
        <v>50682.39</v>
      </c>
      <c r="S163" s="12">
        <f>S182+S214+S176+S164</f>
        <v>0</v>
      </c>
      <c r="T163" s="12">
        <f>T182+T214+T176+T164</f>
        <v>50682.39</v>
      </c>
      <c r="U163" s="12">
        <f>U182+U214+U176+U164</f>
        <v>0</v>
      </c>
      <c r="V163" s="12">
        <f>V182+V214+V176+V164</f>
        <v>50682.39</v>
      </c>
    </row>
    <row r="164" spans="1:22" s="34" customFormat="1" ht="15" customHeight="1" hidden="1" outlineLevel="1">
      <c r="A164" s="8"/>
      <c r="B164" s="37" t="s">
        <v>490</v>
      </c>
      <c r="C164" s="33"/>
      <c r="D164" s="9"/>
      <c r="E164" s="10" t="s">
        <v>491</v>
      </c>
      <c r="F164" s="12">
        <f aca="true" t="shared" si="96" ref="F164:L164">F165+F172</f>
        <v>611.8</v>
      </c>
      <c r="G164" s="12">
        <f t="shared" si="96"/>
        <v>0</v>
      </c>
      <c r="H164" s="12">
        <f t="shared" si="96"/>
        <v>611.8</v>
      </c>
      <c r="I164" s="12">
        <f t="shared" si="96"/>
        <v>0</v>
      </c>
      <c r="J164" s="12">
        <f t="shared" si="96"/>
        <v>611.8</v>
      </c>
      <c r="K164" s="12">
        <f t="shared" si="96"/>
        <v>0</v>
      </c>
      <c r="L164" s="12">
        <f t="shared" si="96"/>
        <v>611.8</v>
      </c>
      <c r="M164" s="12">
        <f aca="true" t="shared" si="97" ref="M164:R164">M165+M172</f>
        <v>0</v>
      </c>
      <c r="N164" s="12">
        <f t="shared" si="97"/>
        <v>611.8</v>
      </c>
      <c r="O164" s="12">
        <f t="shared" si="97"/>
        <v>0</v>
      </c>
      <c r="P164" s="12">
        <f t="shared" si="97"/>
        <v>611.8</v>
      </c>
      <c r="Q164" s="12">
        <f t="shared" si="97"/>
        <v>0</v>
      </c>
      <c r="R164" s="12">
        <f t="shared" si="97"/>
        <v>611.8</v>
      </c>
      <c r="S164" s="12">
        <f>S165+S172</f>
        <v>0</v>
      </c>
      <c r="T164" s="12">
        <f>T165+T172</f>
        <v>611.8</v>
      </c>
      <c r="U164" s="12">
        <f>U165+U172</f>
        <v>0</v>
      </c>
      <c r="V164" s="12">
        <f>V165+V172</f>
        <v>611.8</v>
      </c>
    </row>
    <row r="165" spans="1:22" s="34" customFormat="1" ht="41.25" customHeight="1" hidden="1" outlineLevel="1">
      <c r="A165" s="8"/>
      <c r="B165" s="37"/>
      <c r="C165" s="9" t="s">
        <v>88</v>
      </c>
      <c r="D165" s="1"/>
      <c r="E165" s="2" t="s">
        <v>551</v>
      </c>
      <c r="F165" s="12">
        <f>F166</f>
        <v>33.5</v>
      </c>
      <c r="G165" s="12">
        <f aca="true" t="shared" si="98" ref="G165:V168">G166</f>
        <v>0</v>
      </c>
      <c r="H165" s="12">
        <f t="shared" si="98"/>
        <v>33.5</v>
      </c>
      <c r="I165" s="12">
        <f t="shared" si="98"/>
        <v>0</v>
      </c>
      <c r="J165" s="12">
        <f t="shared" si="98"/>
        <v>33.5</v>
      </c>
      <c r="K165" s="12">
        <f t="shared" si="98"/>
        <v>0</v>
      </c>
      <c r="L165" s="12">
        <f t="shared" si="98"/>
        <v>33.5</v>
      </c>
      <c r="M165" s="12">
        <f t="shared" si="98"/>
        <v>0</v>
      </c>
      <c r="N165" s="12">
        <f t="shared" si="98"/>
        <v>33.5</v>
      </c>
      <c r="O165" s="12">
        <f t="shared" si="98"/>
        <v>0</v>
      </c>
      <c r="P165" s="12">
        <f t="shared" si="98"/>
        <v>33.5</v>
      </c>
      <c r="Q165" s="12">
        <f t="shared" si="98"/>
        <v>0</v>
      </c>
      <c r="R165" s="12">
        <f t="shared" si="98"/>
        <v>33.5</v>
      </c>
      <c r="S165" s="12">
        <f t="shared" si="98"/>
        <v>0</v>
      </c>
      <c r="T165" s="12">
        <f t="shared" si="98"/>
        <v>33.5</v>
      </c>
      <c r="U165" s="12">
        <f t="shared" si="98"/>
        <v>0</v>
      </c>
      <c r="V165" s="12">
        <f t="shared" si="98"/>
        <v>33.5</v>
      </c>
    </row>
    <row r="166" spans="1:22" s="34" customFormat="1" ht="16.5" customHeight="1" hidden="1" outlineLevel="1">
      <c r="A166" s="8"/>
      <c r="B166" s="37"/>
      <c r="C166" s="9" t="s">
        <v>41</v>
      </c>
      <c r="D166" s="1"/>
      <c r="E166" s="2" t="s">
        <v>301</v>
      </c>
      <c r="F166" s="12">
        <f>F167</f>
        <v>33.5</v>
      </c>
      <c r="G166" s="12">
        <f t="shared" si="98"/>
        <v>0</v>
      </c>
      <c r="H166" s="12">
        <f t="shared" si="98"/>
        <v>33.5</v>
      </c>
      <c r="I166" s="12">
        <f t="shared" si="98"/>
        <v>0</v>
      </c>
      <c r="J166" s="12">
        <f t="shared" si="98"/>
        <v>33.5</v>
      </c>
      <c r="K166" s="12">
        <f t="shared" si="98"/>
        <v>0</v>
      </c>
      <c r="L166" s="12">
        <f t="shared" si="98"/>
        <v>33.5</v>
      </c>
      <c r="M166" s="12">
        <f t="shared" si="98"/>
        <v>0</v>
      </c>
      <c r="N166" s="12">
        <f t="shared" si="98"/>
        <v>33.5</v>
      </c>
      <c r="O166" s="12">
        <f t="shared" si="98"/>
        <v>0</v>
      </c>
      <c r="P166" s="12">
        <f t="shared" si="98"/>
        <v>33.5</v>
      </c>
      <c r="Q166" s="12">
        <f t="shared" si="98"/>
        <v>0</v>
      </c>
      <c r="R166" s="12">
        <f t="shared" si="98"/>
        <v>33.5</v>
      </c>
      <c r="S166" s="12">
        <f t="shared" si="98"/>
        <v>0</v>
      </c>
      <c r="T166" s="12">
        <f t="shared" si="98"/>
        <v>33.5</v>
      </c>
      <c r="U166" s="12">
        <f t="shared" si="98"/>
        <v>0</v>
      </c>
      <c r="V166" s="12">
        <f t="shared" si="98"/>
        <v>33.5</v>
      </c>
    </row>
    <row r="167" spans="1:22" s="34" customFormat="1" ht="41.25" customHeight="1" hidden="1" outlineLevel="1">
      <c r="A167" s="8"/>
      <c r="B167" s="37"/>
      <c r="C167" s="9" t="s">
        <v>487</v>
      </c>
      <c r="D167" s="1"/>
      <c r="E167" s="2" t="s">
        <v>552</v>
      </c>
      <c r="F167" s="12">
        <f>F168</f>
        <v>33.5</v>
      </c>
      <c r="G167" s="12">
        <f t="shared" si="98"/>
        <v>0</v>
      </c>
      <c r="H167" s="12">
        <f t="shared" si="98"/>
        <v>33.5</v>
      </c>
      <c r="I167" s="12">
        <f t="shared" si="98"/>
        <v>0</v>
      </c>
      <c r="J167" s="12">
        <f t="shared" si="98"/>
        <v>33.5</v>
      </c>
      <c r="K167" s="12">
        <f t="shared" si="98"/>
        <v>0</v>
      </c>
      <c r="L167" s="12">
        <f t="shared" si="98"/>
        <v>33.5</v>
      </c>
      <c r="M167" s="12">
        <f t="shared" si="98"/>
        <v>0</v>
      </c>
      <c r="N167" s="12">
        <f t="shared" si="98"/>
        <v>33.5</v>
      </c>
      <c r="O167" s="12">
        <f t="shared" si="98"/>
        <v>0</v>
      </c>
      <c r="P167" s="12">
        <f t="shared" si="98"/>
        <v>33.5</v>
      </c>
      <c r="Q167" s="12">
        <f t="shared" si="98"/>
        <v>0</v>
      </c>
      <c r="R167" s="12">
        <f t="shared" si="98"/>
        <v>33.5</v>
      </c>
      <c r="S167" s="12">
        <f t="shared" si="98"/>
        <v>0</v>
      </c>
      <c r="T167" s="12">
        <f t="shared" si="98"/>
        <v>33.5</v>
      </c>
      <c r="U167" s="12">
        <f t="shared" si="98"/>
        <v>0</v>
      </c>
      <c r="V167" s="12">
        <f t="shared" si="98"/>
        <v>33.5</v>
      </c>
    </row>
    <row r="168" spans="1:22" s="34" customFormat="1" ht="28.5" customHeight="1" hidden="1" outlineLevel="1">
      <c r="A168" s="8"/>
      <c r="B168" s="37"/>
      <c r="C168" s="9" t="s">
        <v>488</v>
      </c>
      <c r="D168" s="1"/>
      <c r="E168" s="2" t="s">
        <v>489</v>
      </c>
      <c r="F168" s="12">
        <f>F169</f>
        <v>33.5</v>
      </c>
      <c r="G168" s="12">
        <f t="shared" si="98"/>
        <v>0</v>
      </c>
      <c r="H168" s="12">
        <f t="shared" si="98"/>
        <v>33.5</v>
      </c>
      <c r="I168" s="12">
        <f t="shared" si="98"/>
        <v>0</v>
      </c>
      <c r="J168" s="12">
        <f t="shared" si="98"/>
        <v>33.5</v>
      </c>
      <c r="K168" s="12">
        <f t="shared" si="98"/>
        <v>0</v>
      </c>
      <c r="L168" s="12">
        <f t="shared" si="98"/>
        <v>33.5</v>
      </c>
      <c r="M168" s="12">
        <f t="shared" si="98"/>
        <v>0</v>
      </c>
      <c r="N168" s="12">
        <f t="shared" si="98"/>
        <v>33.5</v>
      </c>
      <c r="O168" s="12">
        <f t="shared" si="98"/>
        <v>0</v>
      </c>
      <c r="P168" s="12">
        <f t="shared" si="98"/>
        <v>33.5</v>
      </c>
      <c r="Q168" s="12">
        <f t="shared" si="98"/>
        <v>0</v>
      </c>
      <c r="R168" s="12">
        <f t="shared" si="98"/>
        <v>33.5</v>
      </c>
      <c r="S168" s="12">
        <f t="shared" si="98"/>
        <v>0</v>
      </c>
      <c r="T168" s="12">
        <f t="shared" si="98"/>
        <v>33.5</v>
      </c>
      <c r="U168" s="12">
        <f t="shared" si="98"/>
        <v>0</v>
      </c>
      <c r="V168" s="12">
        <f t="shared" si="98"/>
        <v>33.5</v>
      </c>
    </row>
    <row r="169" spans="1:22" s="34" customFormat="1" ht="27.75" customHeight="1" hidden="1" outlineLevel="1">
      <c r="A169" s="8"/>
      <c r="B169" s="37"/>
      <c r="C169" s="9"/>
      <c r="D169" s="1" t="s">
        <v>135</v>
      </c>
      <c r="E169" s="2" t="s">
        <v>136</v>
      </c>
      <c r="F169" s="12">
        <f aca="true" t="shared" si="99" ref="F169:V169">SUM(F170:F170)</f>
        <v>33.5</v>
      </c>
      <c r="G169" s="12">
        <f t="shared" si="99"/>
        <v>0</v>
      </c>
      <c r="H169" s="12">
        <f t="shared" si="99"/>
        <v>33.5</v>
      </c>
      <c r="I169" s="12">
        <f t="shared" si="99"/>
        <v>0</v>
      </c>
      <c r="J169" s="12">
        <f t="shared" si="99"/>
        <v>33.5</v>
      </c>
      <c r="K169" s="12">
        <f t="shared" si="99"/>
        <v>0</v>
      </c>
      <c r="L169" s="12">
        <f t="shared" si="99"/>
        <v>33.5</v>
      </c>
      <c r="M169" s="12">
        <f t="shared" si="99"/>
        <v>0</v>
      </c>
      <c r="N169" s="12">
        <f t="shared" si="99"/>
        <v>33.5</v>
      </c>
      <c r="O169" s="12">
        <f t="shared" si="99"/>
        <v>0</v>
      </c>
      <c r="P169" s="12">
        <f t="shared" si="99"/>
        <v>33.5</v>
      </c>
      <c r="Q169" s="12">
        <f t="shared" si="99"/>
        <v>0</v>
      </c>
      <c r="R169" s="12">
        <f t="shared" si="99"/>
        <v>33.5</v>
      </c>
      <c r="S169" s="12">
        <f t="shared" si="99"/>
        <v>0</v>
      </c>
      <c r="T169" s="12">
        <f t="shared" si="99"/>
        <v>33.5</v>
      </c>
      <c r="U169" s="12">
        <f t="shared" si="99"/>
        <v>0</v>
      </c>
      <c r="V169" s="12">
        <f t="shared" si="99"/>
        <v>33.5</v>
      </c>
    </row>
    <row r="170" spans="1:22" s="34" customFormat="1" ht="16.5" customHeight="1" hidden="1" outlineLevel="1">
      <c r="A170" s="8"/>
      <c r="B170" s="37"/>
      <c r="C170" s="9"/>
      <c r="D170" s="1"/>
      <c r="E170" s="2" t="s">
        <v>165</v>
      </c>
      <c r="F170" s="12">
        <v>33.5</v>
      </c>
      <c r="G170" s="12"/>
      <c r="H170" s="12">
        <f>SUM(F170:G170)</f>
        <v>33.5</v>
      </c>
      <c r="I170" s="12"/>
      <c r="J170" s="12">
        <f>SUM(H170:I170)</f>
        <v>33.5</v>
      </c>
      <c r="K170" s="12"/>
      <c r="L170" s="12">
        <f>SUM(J170:K170)</f>
        <v>33.5</v>
      </c>
      <c r="M170" s="12"/>
      <c r="N170" s="12">
        <f>SUM(L170:M170)</f>
        <v>33.5</v>
      </c>
      <c r="O170" s="12"/>
      <c r="P170" s="12">
        <f>SUM(N170:O170)</f>
        <v>33.5</v>
      </c>
      <c r="Q170" s="12"/>
      <c r="R170" s="12">
        <f>SUM(P170:Q170)</f>
        <v>33.5</v>
      </c>
      <c r="S170" s="12"/>
      <c r="T170" s="12">
        <f>SUM(R170:S170)</f>
        <v>33.5</v>
      </c>
      <c r="U170" s="12"/>
      <c r="V170" s="12">
        <f>SUM(T170:U170)</f>
        <v>33.5</v>
      </c>
    </row>
    <row r="171" spans="1:22" s="115" customFormat="1" ht="16.5" customHeight="1" hidden="1" outlineLevel="1">
      <c r="A171" s="8"/>
      <c r="B171" s="37"/>
      <c r="C171" s="9"/>
      <c r="D171" s="1"/>
      <c r="E171" s="2" t="s">
        <v>164</v>
      </c>
      <c r="F171" s="12"/>
      <c r="G171" s="12"/>
      <c r="H171" s="12">
        <f>SUM(F171:G171)</f>
        <v>0</v>
      </c>
      <c r="I171" s="12"/>
      <c r="J171" s="12">
        <f>SUM(H171:I171)</f>
        <v>0</v>
      </c>
      <c r="K171" s="12"/>
      <c r="L171" s="12">
        <f>SUM(J171:K171)</f>
        <v>0</v>
      </c>
      <c r="M171" s="12"/>
      <c r="N171" s="12">
        <f>SUM(L171:M171)</f>
        <v>0</v>
      </c>
      <c r="O171" s="12"/>
      <c r="P171" s="12">
        <f>SUM(N171:O171)</f>
        <v>0</v>
      </c>
      <c r="Q171" s="12"/>
      <c r="R171" s="12">
        <f>SUM(P171:Q171)</f>
        <v>0</v>
      </c>
      <c r="S171" s="12"/>
      <c r="T171" s="12">
        <f>SUM(R171:S171)</f>
        <v>0</v>
      </c>
      <c r="U171" s="12"/>
      <c r="V171" s="12">
        <f>SUM(T171:U171)</f>
        <v>0</v>
      </c>
    </row>
    <row r="172" spans="1:22" s="34" customFormat="1" ht="27.75" customHeight="1" hidden="1" outlineLevel="1">
      <c r="A172" s="8"/>
      <c r="B172" s="37"/>
      <c r="C172" s="37" t="s">
        <v>39</v>
      </c>
      <c r="D172" s="8"/>
      <c r="E172" s="10" t="s">
        <v>348</v>
      </c>
      <c r="F172" s="12">
        <f>F173</f>
        <v>578.3</v>
      </c>
      <c r="G172" s="12">
        <f aca="true" t="shared" si="100" ref="G172:V174">G173</f>
        <v>0</v>
      </c>
      <c r="H172" s="12">
        <f t="shared" si="100"/>
        <v>578.3</v>
      </c>
      <c r="I172" s="12">
        <f t="shared" si="100"/>
        <v>0</v>
      </c>
      <c r="J172" s="12">
        <f t="shared" si="100"/>
        <v>578.3</v>
      </c>
      <c r="K172" s="12">
        <f t="shared" si="100"/>
        <v>0</v>
      </c>
      <c r="L172" s="12">
        <f t="shared" si="100"/>
        <v>578.3</v>
      </c>
      <c r="M172" s="12">
        <f t="shared" si="100"/>
        <v>0</v>
      </c>
      <c r="N172" s="12">
        <f t="shared" si="100"/>
        <v>578.3</v>
      </c>
      <c r="O172" s="12">
        <f t="shared" si="100"/>
        <v>0</v>
      </c>
      <c r="P172" s="12">
        <f t="shared" si="100"/>
        <v>578.3</v>
      </c>
      <c r="Q172" s="12">
        <f t="shared" si="100"/>
        <v>0</v>
      </c>
      <c r="R172" s="12">
        <f t="shared" si="100"/>
        <v>578.3</v>
      </c>
      <c r="S172" s="12">
        <f t="shared" si="100"/>
        <v>0</v>
      </c>
      <c r="T172" s="12">
        <f t="shared" si="100"/>
        <v>578.3</v>
      </c>
      <c r="U172" s="12">
        <f t="shared" si="100"/>
        <v>0</v>
      </c>
      <c r="V172" s="12">
        <f t="shared" si="100"/>
        <v>578.3</v>
      </c>
    </row>
    <row r="173" spans="1:22" s="34" customFormat="1" ht="27.75" customHeight="1" hidden="1" outlineLevel="1">
      <c r="A173" s="8"/>
      <c r="B173" s="37"/>
      <c r="C173" s="9" t="s">
        <v>114</v>
      </c>
      <c r="D173" s="1"/>
      <c r="E173" s="2" t="s">
        <v>356</v>
      </c>
      <c r="F173" s="12">
        <f>F174</f>
        <v>578.3</v>
      </c>
      <c r="G173" s="12">
        <f t="shared" si="100"/>
        <v>0</v>
      </c>
      <c r="H173" s="12">
        <f t="shared" si="100"/>
        <v>578.3</v>
      </c>
      <c r="I173" s="12">
        <f t="shared" si="100"/>
        <v>0</v>
      </c>
      <c r="J173" s="12">
        <f t="shared" si="100"/>
        <v>578.3</v>
      </c>
      <c r="K173" s="12">
        <f t="shared" si="100"/>
        <v>0</v>
      </c>
      <c r="L173" s="12">
        <f t="shared" si="100"/>
        <v>578.3</v>
      </c>
      <c r="M173" s="12">
        <f t="shared" si="100"/>
        <v>0</v>
      </c>
      <c r="N173" s="12">
        <f t="shared" si="100"/>
        <v>578.3</v>
      </c>
      <c r="O173" s="12">
        <f t="shared" si="100"/>
        <v>0</v>
      </c>
      <c r="P173" s="12">
        <f t="shared" si="100"/>
        <v>578.3</v>
      </c>
      <c r="Q173" s="12">
        <f t="shared" si="100"/>
        <v>0</v>
      </c>
      <c r="R173" s="12">
        <f t="shared" si="100"/>
        <v>578.3</v>
      </c>
      <c r="S173" s="12">
        <f t="shared" si="100"/>
        <v>0</v>
      </c>
      <c r="T173" s="12">
        <f t="shared" si="100"/>
        <v>578.3</v>
      </c>
      <c r="U173" s="12">
        <f t="shared" si="100"/>
        <v>0</v>
      </c>
      <c r="V173" s="12">
        <f t="shared" si="100"/>
        <v>578.3</v>
      </c>
    </row>
    <row r="174" spans="1:22" s="115" customFormat="1" ht="27.75" customHeight="1" hidden="1" outlineLevel="1">
      <c r="A174" s="8"/>
      <c r="B174" s="37"/>
      <c r="C174" s="9" t="s">
        <v>359</v>
      </c>
      <c r="D174" s="1"/>
      <c r="E174" s="2" t="s">
        <v>474</v>
      </c>
      <c r="F174" s="12">
        <f>F175</f>
        <v>578.3</v>
      </c>
      <c r="G174" s="12">
        <f t="shared" si="100"/>
        <v>0</v>
      </c>
      <c r="H174" s="12">
        <f t="shared" si="100"/>
        <v>578.3</v>
      </c>
      <c r="I174" s="12">
        <f t="shared" si="100"/>
        <v>0</v>
      </c>
      <c r="J174" s="12">
        <f t="shared" si="100"/>
        <v>578.3</v>
      </c>
      <c r="K174" s="12">
        <f t="shared" si="100"/>
        <v>0</v>
      </c>
      <c r="L174" s="12">
        <f t="shared" si="100"/>
        <v>578.3</v>
      </c>
      <c r="M174" s="12">
        <f t="shared" si="100"/>
        <v>0</v>
      </c>
      <c r="N174" s="12">
        <f t="shared" si="100"/>
        <v>578.3</v>
      </c>
      <c r="O174" s="12">
        <f t="shared" si="100"/>
        <v>0</v>
      </c>
      <c r="P174" s="12">
        <f t="shared" si="100"/>
        <v>578.3</v>
      </c>
      <c r="Q174" s="12">
        <f t="shared" si="100"/>
        <v>0</v>
      </c>
      <c r="R174" s="12">
        <f t="shared" si="100"/>
        <v>578.3</v>
      </c>
      <c r="S174" s="12">
        <f t="shared" si="100"/>
        <v>0</v>
      </c>
      <c r="T174" s="12">
        <f t="shared" si="100"/>
        <v>578.3</v>
      </c>
      <c r="U174" s="12">
        <f t="shared" si="100"/>
        <v>0</v>
      </c>
      <c r="V174" s="12">
        <f t="shared" si="100"/>
        <v>578.3</v>
      </c>
    </row>
    <row r="175" spans="1:22" s="34" customFormat="1" ht="27.75" customHeight="1" hidden="1" outlineLevel="1">
      <c r="A175" s="8"/>
      <c r="B175" s="37"/>
      <c r="C175" s="37"/>
      <c r="D175" s="1" t="s">
        <v>137</v>
      </c>
      <c r="E175" s="2" t="s">
        <v>64</v>
      </c>
      <c r="F175" s="12">
        <v>578.3</v>
      </c>
      <c r="G175" s="12"/>
      <c r="H175" s="12">
        <f>SUM(F175:G175)</f>
        <v>578.3</v>
      </c>
      <c r="I175" s="12"/>
      <c r="J175" s="12">
        <f>SUM(H175:I175)</f>
        <v>578.3</v>
      </c>
      <c r="K175" s="12"/>
      <c r="L175" s="12">
        <f>SUM(J175:K175)</f>
        <v>578.3</v>
      </c>
      <c r="M175" s="12"/>
      <c r="N175" s="12">
        <f>SUM(L175:M175)</f>
        <v>578.3</v>
      </c>
      <c r="O175" s="12"/>
      <c r="P175" s="12">
        <f>SUM(N175:O175)</f>
        <v>578.3</v>
      </c>
      <c r="Q175" s="12"/>
      <c r="R175" s="12">
        <f>SUM(P175:Q175)</f>
        <v>578.3</v>
      </c>
      <c r="S175" s="12"/>
      <c r="T175" s="12">
        <f>SUM(R175:S175)</f>
        <v>578.3</v>
      </c>
      <c r="U175" s="12"/>
      <c r="V175" s="12">
        <f>SUM(T175:U175)</f>
        <v>578.3</v>
      </c>
    </row>
    <row r="176" spans="1:22" s="34" customFormat="1" ht="16.5" customHeight="1" hidden="1" outlineLevel="1">
      <c r="A176" s="8"/>
      <c r="B176" s="37" t="s">
        <v>483</v>
      </c>
      <c r="C176" s="33"/>
      <c r="D176" s="9"/>
      <c r="E176" s="10" t="s">
        <v>484</v>
      </c>
      <c r="F176" s="12">
        <f>F177</f>
        <v>613</v>
      </c>
      <c r="G176" s="12">
        <f aca="true" t="shared" si="101" ref="G176:V180">G177</f>
        <v>0</v>
      </c>
      <c r="H176" s="12">
        <f t="shared" si="101"/>
        <v>613</v>
      </c>
      <c r="I176" s="12">
        <f t="shared" si="101"/>
        <v>0</v>
      </c>
      <c r="J176" s="12">
        <f t="shared" si="101"/>
        <v>613</v>
      </c>
      <c r="K176" s="12">
        <f t="shared" si="101"/>
        <v>0</v>
      </c>
      <c r="L176" s="12">
        <f t="shared" si="101"/>
        <v>613</v>
      </c>
      <c r="M176" s="12">
        <f t="shared" si="101"/>
        <v>0</v>
      </c>
      <c r="N176" s="12">
        <f t="shared" si="101"/>
        <v>613</v>
      </c>
      <c r="O176" s="12">
        <f t="shared" si="101"/>
        <v>0</v>
      </c>
      <c r="P176" s="12">
        <f t="shared" si="101"/>
        <v>613</v>
      </c>
      <c r="Q176" s="12">
        <f t="shared" si="101"/>
        <v>0</v>
      </c>
      <c r="R176" s="12">
        <f t="shared" si="101"/>
        <v>613</v>
      </c>
      <c r="S176" s="12">
        <f t="shared" si="101"/>
        <v>0</v>
      </c>
      <c r="T176" s="12">
        <f t="shared" si="101"/>
        <v>613</v>
      </c>
      <c r="U176" s="12">
        <f t="shared" si="101"/>
        <v>0</v>
      </c>
      <c r="V176" s="12">
        <f t="shared" si="101"/>
        <v>613</v>
      </c>
    </row>
    <row r="177" spans="1:22" s="34" customFormat="1" ht="28.5" customHeight="1" hidden="1" outlineLevel="1">
      <c r="A177" s="8"/>
      <c r="B177" s="37"/>
      <c r="C177" s="37" t="s">
        <v>197</v>
      </c>
      <c r="D177" s="8"/>
      <c r="E177" s="10" t="s">
        <v>558</v>
      </c>
      <c r="F177" s="12">
        <f>F178</f>
        <v>613</v>
      </c>
      <c r="G177" s="12">
        <f t="shared" si="101"/>
        <v>0</v>
      </c>
      <c r="H177" s="12">
        <f t="shared" si="101"/>
        <v>613</v>
      </c>
      <c r="I177" s="12">
        <f t="shared" si="101"/>
        <v>0</v>
      </c>
      <c r="J177" s="12">
        <f t="shared" si="101"/>
        <v>613</v>
      </c>
      <c r="K177" s="12">
        <f t="shared" si="101"/>
        <v>0</v>
      </c>
      <c r="L177" s="12">
        <f t="shared" si="101"/>
        <v>613</v>
      </c>
      <c r="M177" s="12">
        <f t="shared" si="101"/>
        <v>0</v>
      </c>
      <c r="N177" s="12">
        <f t="shared" si="101"/>
        <v>613</v>
      </c>
      <c r="O177" s="12">
        <f t="shared" si="101"/>
        <v>0</v>
      </c>
      <c r="P177" s="12">
        <f t="shared" si="101"/>
        <v>613</v>
      </c>
      <c r="Q177" s="12">
        <f t="shared" si="101"/>
        <v>0</v>
      </c>
      <c r="R177" s="12">
        <f t="shared" si="101"/>
        <v>613</v>
      </c>
      <c r="S177" s="12">
        <f t="shared" si="101"/>
        <v>0</v>
      </c>
      <c r="T177" s="12">
        <f t="shared" si="101"/>
        <v>613</v>
      </c>
      <c r="U177" s="12">
        <f t="shared" si="101"/>
        <v>0</v>
      </c>
      <c r="V177" s="12">
        <f t="shared" si="101"/>
        <v>613</v>
      </c>
    </row>
    <row r="178" spans="1:22" s="34" customFormat="1" ht="30" customHeight="1" hidden="1" outlineLevel="1">
      <c r="A178" s="8"/>
      <c r="B178" s="37"/>
      <c r="C178" s="37" t="s">
        <v>199</v>
      </c>
      <c r="D178" s="8"/>
      <c r="E178" s="10" t="s">
        <v>559</v>
      </c>
      <c r="F178" s="12">
        <f>F179</f>
        <v>613</v>
      </c>
      <c r="G178" s="12">
        <f t="shared" si="101"/>
        <v>0</v>
      </c>
      <c r="H178" s="12">
        <f t="shared" si="101"/>
        <v>613</v>
      </c>
      <c r="I178" s="12">
        <f t="shared" si="101"/>
        <v>0</v>
      </c>
      <c r="J178" s="12">
        <f t="shared" si="101"/>
        <v>613</v>
      </c>
      <c r="K178" s="12">
        <f t="shared" si="101"/>
        <v>0</v>
      </c>
      <c r="L178" s="12">
        <f t="shared" si="101"/>
        <v>613</v>
      </c>
      <c r="M178" s="12">
        <f t="shared" si="101"/>
        <v>0</v>
      </c>
      <c r="N178" s="12">
        <f t="shared" si="101"/>
        <v>613</v>
      </c>
      <c r="O178" s="12">
        <f t="shared" si="101"/>
        <v>0</v>
      </c>
      <c r="P178" s="12">
        <f t="shared" si="101"/>
        <v>613</v>
      </c>
      <c r="Q178" s="12">
        <f t="shared" si="101"/>
        <v>0</v>
      </c>
      <c r="R178" s="12">
        <f t="shared" si="101"/>
        <v>613</v>
      </c>
      <c r="S178" s="12">
        <f t="shared" si="101"/>
        <v>0</v>
      </c>
      <c r="T178" s="12">
        <f t="shared" si="101"/>
        <v>613</v>
      </c>
      <c r="U178" s="12">
        <f t="shared" si="101"/>
        <v>0</v>
      </c>
      <c r="V178" s="12">
        <f t="shared" si="101"/>
        <v>613</v>
      </c>
    </row>
    <row r="179" spans="1:22" s="34" customFormat="1" ht="30" customHeight="1" hidden="1" outlineLevel="1">
      <c r="A179" s="8"/>
      <c r="B179" s="37"/>
      <c r="C179" s="37" t="s">
        <v>479</v>
      </c>
      <c r="D179" s="1"/>
      <c r="E179" s="2" t="s">
        <v>567</v>
      </c>
      <c r="F179" s="12">
        <f>F180</f>
        <v>613</v>
      </c>
      <c r="G179" s="12">
        <f t="shared" si="101"/>
        <v>0</v>
      </c>
      <c r="H179" s="12">
        <f t="shared" si="101"/>
        <v>613</v>
      </c>
      <c r="I179" s="12">
        <f t="shared" si="101"/>
        <v>0</v>
      </c>
      <c r="J179" s="12">
        <f t="shared" si="101"/>
        <v>613</v>
      </c>
      <c r="K179" s="12">
        <f t="shared" si="101"/>
        <v>0</v>
      </c>
      <c r="L179" s="12">
        <f t="shared" si="101"/>
        <v>613</v>
      </c>
      <c r="M179" s="12">
        <f t="shared" si="101"/>
        <v>0</v>
      </c>
      <c r="N179" s="12">
        <f t="shared" si="101"/>
        <v>613</v>
      </c>
      <c r="O179" s="12">
        <f t="shared" si="101"/>
        <v>0</v>
      </c>
      <c r="P179" s="12">
        <f t="shared" si="101"/>
        <v>613</v>
      </c>
      <c r="Q179" s="12">
        <f t="shared" si="101"/>
        <v>0</v>
      </c>
      <c r="R179" s="12">
        <f t="shared" si="101"/>
        <v>613</v>
      </c>
      <c r="S179" s="12">
        <f t="shared" si="101"/>
        <v>0</v>
      </c>
      <c r="T179" s="12">
        <f t="shared" si="101"/>
        <v>613</v>
      </c>
      <c r="U179" s="12">
        <f t="shared" si="101"/>
        <v>0</v>
      </c>
      <c r="V179" s="12">
        <f t="shared" si="101"/>
        <v>613</v>
      </c>
    </row>
    <row r="180" spans="1:22" s="34" customFormat="1" ht="28.5" customHeight="1" hidden="1" outlineLevel="1">
      <c r="A180" s="8"/>
      <c r="B180" s="37"/>
      <c r="C180" s="37" t="s">
        <v>482</v>
      </c>
      <c r="D180" s="1"/>
      <c r="E180" s="2" t="s">
        <v>481</v>
      </c>
      <c r="F180" s="12">
        <f>F181</f>
        <v>613</v>
      </c>
      <c r="G180" s="12">
        <f t="shared" si="101"/>
        <v>0</v>
      </c>
      <c r="H180" s="12">
        <f t="shared" si="101"/>
        <v>613</v>
      </c>
      <c r="I180" s="12">
        <f t="shared" si="101"/>
        <v>0</v>
      </c>
      <c r="J180" s="12">
        <f t="shared" si="101"/>
        <v>613</v>
      </c>
      <c r="K180" s="12">
        <f t="shared" si="101"/>
        <v>0</v>
      </c>
      <c r="L180" s="12">
        <f t="shared" si="101"/>
        <v>613</v>
      </c>
      <c r="M180" s="12">
        <f t="shared" si="101"/>
        <v>0</v>
      </c>
      <c r="N180" s="12">
        <f t="shared" si="101"/>
        <v>613</v>
      </c>
      <c r="O180" s="12">
        <f t="shared" si="101"/>
        <v>0</v>
      </c>
      <c r="P180" s="12">
        <f t="shared" si="101"/>
        <v>613</v>
      </c>
      <c r="Q180" s="12">
        <f t="shared" si="101"/>
        <v>0</v>
      </c>
      <c r="R180" s="12">
        <f t="shared" si="101"/>
        <v>613</v>
      </c>
      <c r="S180" s="12">
        <f t="shared" si="101"/>
        <v>0</v>
      </c>
      <c r="T180" s="12">
        <f t="shared" si="101"/>
        <v>613</v>
      </c>
      <c r="U180" s="12">
        <f t="shared" si="101"/>
        <v>0</v>
      </c>
      <c r="V180" s="12">
        <f t="shared" si="101"/>
        <v>613</v>
      </c>
    </row>
    <row r="181" spans="1:22" s="34" customFormat="1" ht="28.5" customHeight="1" hidden="1" outlineLevel="1">
      <c r="A181" s="8"/>
      <c r="B181" s="37"/>
      <c r="C181" s="37"/>
      <c r="D181" s="1" t="s">
        <v>137</v>
      </c>
      <c r="E181" s="2" t="s">
        <v>64</v>
      </c>
      <c r="F181" s="12">
        <v>613</v>
      </c>
      <c r="G181" s="12"/>
      <c r="H181" s="12">
        <f>SUM(F181:G181)</f>
        <v>613</v>
      </c>
      <c r="I181" s="12"/>
      <c r="J181" s="12">
        <f>SUM(H181:I181)</f>
        <v>613</v>
      </c>
      <c r="K181" s="12"/>
      <c r="L181" s="12">
        <f>SUM(J181:K181)</f>
        <v>613</v>
      </c>
      <c r="M181" s="12"/>
      <c r="N181" s="12">
        <f>SUM(L181:M181)</f>
        <v>613</v>
      </c>
      <c r="O181" s="12"/>
      <c r="P181" s="12">
        <f>SUM(N181:O181)</f>
        <v>613</v>
      </c>
      <c r="Q181" s="12"/>
      <c r="R181" s="12">
        <f>SUM(P181:Q181)</f>
        <v>613</v>
      </c>
      <c r="S181" s="12"/>
      <c r="T181" s="12">
        <f>SUM(R181:S181)</f>
        <v>613</v>
      </c>
      <c r="U181" s="12"/>
      <c r="V181" s="12">
        <f>SUM(T181:U181)</f>
        <v>613</v>
      </c>
    </row>
    <row r="182" spans="1:22" s="34" customFormat="1" ht="15" customHeight="1" hidden="1" outlineLevel="1">
      <c r="A182" s="8"/>
      <c r="B182" s="8" t="s">
        <v>20</v>
      </c>
      <c r="C182" s="37"/>
      <c r="D182" s="1"/>
      <c r="E182" s="2" t="s">
        <v>21</v>
      </c>
      <c r="F182" s="12">
        <f aca="true" t="shared" si="102" ref="F182:L182">F183+F199</f>
        <v>60881.889899999995</v>
      </c>
      <c r="G182" s="12">
        <f t="shared" si="102"/>
        <v>0</v>
      </c>
      <c r="H182" s="12">
        <f t="shared" si="102"/>
        <v>60881.889899999995</v>
      </c>
      <c r="I182" s="12">
        <f t="shared" si="102"/>
        <v>0</v>
      </c>
      <c r="J182" s="12">
        <f t="shared" si="102"/>
        <v>60881.889899999995</v>
      </c>
      <c r="K182" s="12">
        <f t="shared" si="102"/>
        <v>-11626.63046</v>
      </c>
      <c r="L182" s="12">
        <f t="shared" si="102"/>
        <v>49255.259439999994</v>
      </c>
      <c r="M182" s="12">
        <f aca="true" t="shared" si="103" ref="M182:R182">M183+M199</f>
        <v>-301.66944</v>
      </c>
      <c r="N182" s="12">
        <f t="shared" si="103"/>
        <v>48953.59</v>
      </c>
      <c r="O182" s="12">
        <f t="shared" si="103"/>
        <v>0</v>
      </c>
      <c r="P182" s="12">
        <f t="shared" si="103"/>
        <v>48953.59</v>
      </c>
      <c r="Q182" s="12">
        <f t="shared" si="103"/>
        <v>0</v>
      </c>
      <c r="R182" s="12">
        <f t="shared" si="103"/>
        <v>48953.59</v>
      </c>
      <c r="S182" s="12">
        <f>S183+S199</f>
        <v>0</v>
      </c>
      <c r="T182" s="12">
        <f>T183+T199</f>
        <v>48953.59</v>
      </c>
      <c r="U182" s="12">
        <f>U183+U199</f>
        <v>0</v>
      </c>
      <c r="V182" s="12">
        <f>V183+V199</f>
        <v>48953.59</v>
      </c>
    </row>
    <row r="183" spans="1:22" s="34" customFormat="1" ht="27.75" customHeight="1" hidden="1" outlineLevel="1">
      <c r="A183" s="8"/>
      <c r="B183" s="8"/>
      <c r="C183" s="37" t="s">
        <v>168</v>
      </c>
      <c r="D183" s="1"/>
      <c r="E183" s="2" t="s">
        <v>555</v>
      </c>
      <c r="F183" s="12">
        <f aca="true" t="shared" si="104" ref="F183:U184">F184</f>
        <v>48953.59</v>
      </c>
      <c r="G183" s="12">
        <f t="shared" si="104"/>
        <v>0</v>
      </c>
      <c r="H183" s="12">
        <f t="shared" si="104"/>
        <v>48953.59</v>
      </c>
      <c r="I183" s="12">
        <f t="shared" si="104"/>
        <v>0</v>
      </c>
      <c r="J183" s="12">
        <f t="shared" si="104"/>
        <v>48953.59</v>
      </c>
      <c r="K183" s="12">
        <f t="shared" si="104"/>
        <v>0</v>
      </c>
      <c r="L183" s="12">
        <f t="shared" si="104"/>
        <v>48953.59</v>
      </c>
      <c r="M183" s="12">
        <f t="shared" si="104"/>
        <v>0</v>
      </c>
      <c r="N183" s="12">
        <f t="shared" si="104"/>
        <v>48953.59</v>
      </c>
      <c r="O183" s="12">
        <f t="shared" si="104"/>
        <v>0</v>
      </c>
      <c r="P183" s="12">
        <f t="shared" si="104"/>
        <v>48953.59</v>
      </c>
      <c r="Q183" s="12">
        <f t="shared" si="104"/>
        <v>0</v>
      </c>
      <c r="R183" s="12">
        <f t="shared" si="104"/>
        <v>48953.59</v>
      </c>
      <c r="S183" s="12">
        <f t="shared" si="104"/>
        <v>0</v>
      </c>
      <c r="T183" s="12">
        <f t="shared" si="104"/>
        <v>48953.59</v>
      </c>
      <c r="U183" s="12">
        <f t="shared" si="104"/>
        <v>0</v>
      </c>
      <c r="V183" s="12">
        <f>V184</f>
        <v>48953.59</v>
      </c>
    </row>
    <row r="184" spans="1:22" s="34" customFormat="1" ht="15.75" customHeight="1" hidden="1" outlineLevel="1">
      <c r="A184" s="8"/>
      <c r="B184" s="8"/>
      <c r="C184" s="37" t="s">
        <v>113</v>
      </c>
      <c r="D184" s="1"/>
      <c r="E184" s="2" t="s">
        <v>147</v>
      </c>
      <c r="F184" s="12">
        <f t="shared" si="104"/>
        <v>48953.59</v>
      </c>
      <c r="G184" s="12">
        <f t="shared" si="104"/>
        <v>0</v>
      </c>
      <c r="H184" s="12">
        <f t="shared" si="104"/>
        <v>48953.59</v>
      </c>
      <c r="I184" s="12">
        <f t="shared" si="104"/>
        <v>0</v>
      </c>
      <c r="J184" s="12">
        <f t="shared" si="104"/>
        <v>48953.59</v>
      </c>
      <c r="K184" s="12">
        <f t="shared" si="104"/>
        <v>0</v>
      </c>
      <c r="L184" s="12">
        <f t="shared" si="104"/>
        <v>48953.59</v>
      </c>
      <c r="M184" s="12">
        <f t="shared" si="104"/>
        <v>0</v>
      </c>
      <c r="N184" s="12">
        <f t="shared" si="104"/>
        <v>48953.59</v>
      </c>
      <c r="O184" s="12">
        <f t="shared" si="104"/>
        <v>0</v>
      </c>
      <c r="P184" s="12">
        <f t="shared" si="104"/>
        <v>48953.59</v>
      </c>
      <c r="Q184" s="12">
        <f t="shared" si="104"/>
        <v>0</v>
      </c>
      <c r="R184" s="12">
        <f t="shared" si="104"/>
        <v>48953.59</v>
      </c>
      <c r="S184" s="12">
        <f t="shared" si="104"/>
        <v>0</v>
      </c>
      <c r="T184" s="12">
        <f t="shared" si="104"/>
        <v>48953.59</v>
      </c>
      <c r="U184" s="12">
        <f>U185</f>
        <v>0</v>
      </c>
      <c r="V184" s="12">
        <f>V185</f>
        <v>48953.59</v>
      </c>
    </row>
    <row r="185" spans="1:22" s="34" customFormat="1" ht="28.5" customHeight="1" hidden="1" outlineLevel="1">
      <c r="A185" s="8"/>
      <c r="B185" s="8"/>
      <c r="C185" s="37" t="s">
        <v>308</v>
      </c>
      <c r="D185" s="1"/>
      <c r="E185" s="2" t="s">
        <v>309</v>
      </c>
      <c r="F185" s="12">
        <f aca="true" t="shared" si="105" ref="F185:L185">F186+F188+F194+F190</f>
        <v>48953.59</v>
      </c>
      <c r="G185" s="12">
        <f t="shared" si="105"/>
        <v>0</v>
      </c>
      <c r="H185" s="12">
        <f t="shared" si="105"/>
        <v>48953.59</v>
      </c>
      <c r="I185" s="12">
        <f t="shared" si="105"/>
        <v>0</v>
      </c>
      <c r="J185" s="12">
        <f t="shared" si="105"/>
        <v>48953.59</v>
      </c>
      <c r="K185" s="12">
        <f t="shared" si="105"/>
        <v>0</v>
      </c>
      <c r="L185" s="12">
        <f t="shared" si="105"/>
        <v>48953.59</v>
      </c>
      <c r="M185" s="12">
        <f>M186+M188+M194+M190</f>
        <v>0</v>
      </c>
      <c r="N185" s="12">
        <f aca="true" t="shared" si="106" ref="N185:T185">N186+N188+N194+N190+N192</f>
        <v>48953.59</v>
      </c>
      <c r="O185" s="12">
        <f t="shared" si="106"/>
        <v>0</v>
      </c>
      <c r="P185" s="12">
        <f t="shared" si="106"/>
        <v>48953.59</v>
      </c>
      <c r="Q185" s="12">
        <f t="shared" si="106"/>
        <v>0</v>
      </c>
      <c r="R185" s="12">
        <f t="shared" si="106"/>
        <v>48953.59</v>
      </c>
      <c r="S185" s="12">
        <f t="shared" si="106"/>
        <v>0</v>
      </c>
      <c r="T185" s="12">
        <f t="shared" si="106"/>
        <v>48953.59</v>
      </c>
      <c r="U185" s="12">
        <f>U186+U188+U194+U190+U192</f>
        <v>0</v>
      </c>
      <c r="V185" s="12">
        <f>V186+V188+V194+V190+V192</f>
        <v>48953.59</v>
      </c>
    </row>
    <row r="186" spans="1:22" s="34" customFormat="1" ht="28.5" customHeight="1" hidden="1" outlineLevel="1">
      <c r="A186" s="8"/>
      <c r="B186" s="8"/>
      <c r="C186" s="37" t="s">
        <v>310</v>
      </c>
      <c r="D186" s="1"/>
      <c r="E186" s="10" t="s">
        <v>311</v>
      </c>
      <c r="F186" s="12">
        <f aca="true" t="shared" si="107" ref="F186:V186">SUM(F187:F187)</f>
        <v>15752.79</v>
      </c>
      <c r="G186" s="12">
        <f t="shared" si="107"/>
        <v>0</v>
      </c>
      <c r="H186" s="12">
        <f t="shared" si="107"/>
        <v>15752.79</v>
      </c>
      <c r="I186" s="12">
        <f t="shared" si="107"/>
        <v>0</v>
      </c>
      <c r="J186" s="12">
        <f t="shared" si="107"/>
        <v>15752.79</v>
      </c>
      <c r="K186" s="12">
        <f t="shared" si="107"/>
        <v>0</v>
      </c>
      <c r="L186" s="12">
        <f t="shared" si="107"/>
        <v>15752.79</v>
      </c>
      <c r="M186" s="12">
        <f t="shared" si="107"/>
        <v>0</v>
      </c>
      <c r="N186" s="12">
        <f t="shared" si="107"/>
        <v>15752.79</v>
      </c>
      <c r="O186" s="12">
        <f t="shared" si="107"/>
        <v>-200.73899</v>
      </c>
      <c r="P186" s="12">
        <f t="shared" si="107"/>
        <v>15552.051010000001</v>
      </c>
      <c r="Q186" s="12">
        <f t="shared" si="107"/>
        <v>0</v>
      </c>
      <c r="R186" s="12">
        <f t="shared" si="107"/>
        <v>15552.051010000001</v>
      </c>
      <c r="S186" s="12">
        <f t="shared" si="107"/>
        <v>0</v>
      </c>
      <c r="T186" s="12">
        <f t="shared" si="107"/>
        <v>15552.051010000001</v>
      </c>
      <c r="U186" s="12">
        <f t="shared" si="107"/>
        <v>0</v>
      </c>
      <c r="V186" s="12">
        <f t="shared" si="107"/>
        <v>15552.051010000001</v>
      </c>
    </row>
    <row r="187" spans="1:22" s="34" customFormat="1" ht="28.5" customHeight="1" hidden="1" outlineLevel="1">
      <c r="A187" s="8"/>
      <c r="B187" s="8"/>
      <c r="C187" s="37"/>
      <c r="D187" s="1" t="s">
        <v>135</v>
      </c>
      <c r="E187" s="2" t="s">
        <v>136</v>
      </c>
      <c r="F187" s="12">
        <v>15752.79</v>
      </c>
      <c r="G187" s="12"/>
      <c r="H187" s="12">
        <f>SUM(F187:G187)</f>
        <v>15752.79</v>
      </c>
      <c r="I187" s="12"/>
      <c r="J187" s="12">
        <f>SUM(H187:I187)</f>
        <v>15752.79</v>
      </c>
      <c r="K187" s="12"/>
      <c r="L187" s="12">
        <f>SUM(J187:K187)</f>
        <v>15752.79</v>
      </c>
      <c r="M187" s="12"/>
      <c r="N187" s="12">
        <f>SUM(L187:M187)</f>
        <v>15752.79</v>
      </c>
      <c r="O187" s="12">
        <v>-200.73899</v>
      </c>
      <c r="P187" s="12">
        <f>SUM(N187:O187)</f>
        <v>15552.051010000001</v>
      </c>
      <c r="Q187" s="12"/>
      <c r="R187" s="12">
        <f>SUM(P187:Q187)</f>
        <v>15552.051010000001</v>
      </c>
      <c r="S187" s="12"/>
      <c r="T187" s="12">
        <f>SUM(R187:S187)</f>
        <v>15552.051010000001</v>
      </c>
      <c r="U187" s="12"/>
      <c r="V187" s="12">
        <f>SUM(T187:U187)</f>
        <v>15552.051010000001</v>
      </c>
    </row>
    <row r="188" spans="1:22" s="34" customFormat="1" ht="17.25" customHeight="1" hidden="1" outlineLevel="1">
      <c r="A188" s="8"/>
      <c r="B188" s="37"/>
      <c r="C188" s="37" t="s">
        <v>313</v>
      </c>
      <c r="D188" s="1"/>
      <c r="E188" s="2" t="s">
        <v>312</v>
      </c>
      <c r="F188" s="12">
        <f aca="true" t="shared" si="108" ref="F188:V188">F189</f>
        <v>200</v>
      </c>
      <c r="G188" s="12">
        <f t="shared" si="108"/>
        <v>0</v>
      </c>
      <c r="H188" s="12">
        <f t="shared" si="108"/>
        <v>200</v>
      </c>
      <c r="I188" s="12">
        <f t="shared" si="108"/>
        <v>0</v>
      </c>
      <c r="J188" s="12">
        <f t="shared" si="108"/>
        <v>200</v>
      </c>
      <c r="K188" s="12">
        <f t="shared" si="108"/>
        <v>0</v>
      </c>
      <c r="L188" s="12">
        <f t="shared" si="108"/>
        <v>200</v>
      </c>
      <c r="M188" s="12">
        <f t="shared" si="108"/>
        <v>0</v>
      </c>
      <c r="N188" s="12">
        <f t="shared" si="108"/>
        <v>200</v>
      </c>
      <c r="O188" s="12">
        <f t="shared" si="108"/>
        <v>0</v>
      </c>
      <c r="P188" s="12">
        <f t="shared" si="108"/>
        <v>200</v>
      </c>
      <c r="Q188" s="12">
        <f t="shared" si="108"/>
        <v>0</v>
      </c>
      <c r="R188" s="12">
        <f t="shared" si="108"/>
        <v>200</v>
      </c>
      <c r="S188" s="12">
        <f t="shared" si="108"/>
        <v>0</v>
      </c>
      <c r="T188" s="12">
        <f t="shared" si="108"/>
        <v>200</v>
      </c>
      <c r="U188" s="12">
        <f t="shared" si="108"/>
        <v>0</v>
      </c>
      <c r="V188" s="12">
        <f t="shared" si="108"/>
        <v>200</v>
      </c>
    </row>
    <row r="189" spans="1:22" s="34" customFormat="1" ht="29.25" customHeight="1" hidden="1" outlineLevel="1">
      <c r="A189" s="8"/>
      <c r="B189" s="37"/>
      <c r="C189" s="37"/>
      <c r="D189" s="1" t="s">
        <v>137</v>
      </c>
      <c r="E189" s="2" t="s">
        <v>64</v>
      </c>
      <c r="F189" s="12">
        <v>200</v>
      </c>
      <c r="G189" s="12"/>
      <c r="H189" s="12">
        <f>SUM(F189:G189)</f>
        <v>200</v>
      </c>
      <c r="I189" s="12"/>
      <c r="J189" s="12">
        <f>SUM(H189:I189)</f>
        <v>200</v>
      </c>
      <c r="K189" s="12"/>
      <c r="L189" s="12">
        <f>SUM(J189:K189)</f>
        <v>200</v>
      </c>
      <c r="M189" s="12"/>
      <c r="N189" s="12">
        <f>SUM(L189:M189)</f>
        <v>200</v>
      </c>
      <c r="O189" s="12"/>
      <c r="P189" s="12">
        <f>SUM(N189:O189)</f>
        <v>200</v>
      </c>
      <c r="Q189" s="12"/>
      <c r="R189" s="12">
        <f>SUM(P189:Q189)</f>
        <v>200</v>
      </c>
      <c r="S189" s="12"/>
      <c r="T189" s="12">
        <f>SUM(R189:S189)</f>
        <v>200</v>
      </c>
      <c r="U189" s="12"/>
      <c r="V189" s="12">
        <f>SUM(T189:U189)</f>
        <v>200</v>
      </c>
    </row>
    <row r="190" spans="1:22" s="34" customFormat="1" ht="30" customHeight="1" hidden="1" outlineLevel="1">
      <c r="A190" s="8"/>
      <c r="B190" s="37"/>
      <c r="C190" s="37" t="s">
        <v>497</v>
      </c>
      <c r="D190" s="1"/>
      <c r="E190" s="2" t="s">
        <v>498</v>
      </c>
      <c r="F190" s="12">
        <f aca="true" t="shared" si="109" ref="F190:V190">F191</f>
        <v>599</v>
      </c>
      <c r="G190" s="12">
        <f t="shared" si="109"/>
        <v>0</v>
      </c>
      <c r="H190" s="12">
        <f t="shared" si="109"/>
        <v>599</v>
      </c>
      <c r="I190" s="12">
        <f t="shared" si="109"/>
        <v>0</v>
      </c>
      <c r="J190" s="12">
        <f t="shared" si="109"/>
        <v>599</v>
      </c>
      <c r="K190" s="12">
        <f t="shared" si="109"/>
        <v>0</v>
      </c>
      <c r="L190" s="12">
        <f t="shared" si="109"/>
        <v>599</v>
      </c>
      <c r="M190" s="12">
        <f t="shared" si="109"/>
        <v>0</v>
      </c>
      <c r="N190" s="12">
        <f t="shared" si="109"/>
        <v>599</v>
      </c>
      <c r="O190" s="12">
        <f t="shared" si="109"/>
        <v>0</v>
      </c>
      <c r="P190" s="12">
        <f t="shared" si="109"/>
        <v>599</v>
      </c>
      <c r="Q190" s="12">
        <f t="shared" si="109"/>
        <v>0</v>
      </c>
      <c r="R190" s="12">
        <f t="shared" si="109"/>
        <v>599</v>
      </c>
      <c r="S190" s="12">
        <f t="shared" si="109"/>
        <v>0</v>
      </c>
      <c r="T190" s="12">
        <f t="shared" si="109"/>
        <v>599</v>
      </c>
      <c r="U190" s="12">
        <f t="shared" si="109"/>
        <v>0</v>
      </c>
      <c r="V190" s="12">
        <f t="shared" si="109"/>
        <v>599</v>
      </c>
    </row>
    <row r="191" spans="1:22" s="34" customFormat="1" ht="27.75" customHeight="1" hidden="1" outlineLevel="1">
      <c r="A191" s="8"/>
      <c r="B191" s="37"/>
      <c r="C191" s="37"/>
      <c r="D191" s="1" t="s">
        <v>137</v>
      </c>
      <c r="E191" s="2" t="s">
        <v>64</v>
      </c>
      <c r="F191" s="12">
        <v>599</v>
      </c>
      <c r="G191" s="12"/>
      <c r="H191" s="12">
        <f>SUM(F191:G191)</f>
        <v>599</v>
      </c>
      <c r="I191" s="12"/>
      <c r="J191" s="12">
        <f>SUM(H191:I191)</f>
        <v>599</v>
      </c>
      <c r="K191" s="12"/>
      <c r="L191" s="12">
        <f>SUM(J191:K191)</f>
        <v>599</v>
      </c>
      <c r="M191" s="12"/>
      <c r="N191" s="12">
        <f>SUM(L191:M191)</f>
        <v>599</v>
      </c>
      <c r="O191" s="12"/>
      <c r="P191" s="12">
        <f>SUM(N191:O191)</f>
        <v>599</v>
      </c>
      <c r="Q191" s="12"/>
      <c r="R191" s="12">
        <f>SUM(P191:Q191)</f>
        <v>599</v>
      </c>
      <c r="S191" s="12"/>
      <c r="T191" s="12">
        <f>SUM(R191:S191)</f>
        <v>599</v>
      </c>
      <c r="U191" s="12"/>
      <c r="V191" s="12">
        <f>SUM(T191:U191)</f>
        <v>599</v>
      </c>
    </row>
    <row r="192" spans="1:22" s="40" customFormat="1" ht="41.25" customHeight="1" hidden="1" outlineLevel="1">
      <c r="A192" s="8"/>
      <c r="B192" s="37"/>
      <c r="C192" s="37" t="s">
        <v>724</v>
      </c>
      <c r="D192" s="1"/>
      <c r="E192" s="2" t="s">
        <v>725</v>
      </c>
      <c r="F192" s="12"/>
      <c r="G192" s="12"/>
      <c r="H192" s="12"/>
      <c r="I192" s="12"/>
      <c r="J192" s="12"/>
      <c r="K192" s="12"/>
      <c r="L192" s="12"/>
      <c r="M192" s="12"/>
      <c r="N192" s="12">
        <f aca="true" t="shared" si="110" ref="N192:V192">N193</f>
        <v>0</v>
      </c>
      <c r="O192" s="12">
        <f t="shared" si="110"/>
        <v>200.73899</v>
      </c>
      <c r="P192" s="12">
        <f t="shared" si="110"/>
        <v>200.73899</v>
      </c>
      <c r="Q192" s="12">
        <f t="shared" si="110"/>
        <v>0</v>
      </c>
      <c r="R192" s="12">
        <f t="shared" si="110"/>
        <v>200.73899</v>
      </c>
      <c r="S192" s="12">
        <f t="shared" si="110"/>
        <v>0</v>
      </c>
      <c r="T192" s="12">
        <f t="shared" si="110"/>
        <v>200.73899</v>
      </c>
      <c r="U192" s="12">
        <f t="shared" si="110"/>
        <v>0</v>
      </c>
      <c r="V192" s="12">
        <f t="shared" si="110"/>
        <v>200.73899</v>
      </c>
    </row>
    <row r="193" spans="1:22" s="34" customFormat="1" ht="27.75" customHeight="1" hidden="1" outlineLevel="1">
      <c r="A193" s="8"/>
      <c r="B193" s="37"/>
      <c r="C193" s="37"/>
      <c r="D193" s="1" t="s">
        <v>54</v>
      </c>
      <c r="E193" s="2" t="s">
        <v>112</v>
      </c>
      <c r="F193" s="12"/>
      <c r="G193" s="12"/>
      <c r="H193" s="12"/>
      <c r="I193" s="12"/>
      <c r="J193" s="12"/>
      <c r="K193" s="12"/>
      <c r="L193" s="12"/>
      <c r="M193" s="12"/>
      <c r="N193" s="12">
        <v>0</v>
      </c>
      <c r="O193" s="12">
        <f>130.57079+70.1682</f>
        <v>200.73899</v>
      </c>
      <c r="P193" s="12">
        <f>SUM(N193:O193)</f>
        <v>200.73899</v>
      </c>
      <c r="Q193" s="12"/>
      <c r="R193" s="12">
        <f>SUM(P193:Q193)</f>
        <v>200.73899</v>
      </c>
      <c r="S193" s="12"/>
      <c r="T193" s="12">
        <f>SUM(R193:S193)</f>
        <v>200.73899</v>
      </c>
      <c r="U193" s="12"/>
      <c r="V193" s="12">
        <f>SUM(T193:U193)</f>
        <v>200.73899</v>
      </c>
    </row>
    <row r="194" spans="1:22" s="34" customFormat="1" ht="42" customHeight="1" hidden="1" outlineLevel="1">
      <c r="A194" s="8"/>
      <c r="B194" s="37"/>
      <c r="C194" s="37" t="s">
        <v>389</v>
      </c>
      <c r="D194" s="1"/>
      <c r="E194" s="2" t="s">
        <v>390</v>
      </c>
      <c r="F194" s="12">
        <f aca="true" t="shared" si="111" ref="F194:V194">F195</f>
        <v>32401.8</v>
      </c>
      <c r="G194" s="12">
        <f t="shared" si="111"/>
        <v>0</v>
      </c>
      <c r="H194" s="12">
        <f t="shared" si="111"/>
        <v>32401.8</v>
      </c>
      <c r="I194" s="12">
        <f t="shared" si="111"/>
        <v>0</v>
      </c>
      <c r="J194" s="12">
        <f t="shared" si="111"/>
        <v>32401.8</v>
      </c>
      <c r="K194" s="12">
        <f t="shared" si="111"/>
        <v>0</v>
      </c>
      <c r="L194" s="12">
        <f t="shared" si="111"/>
        <v>32401.8</v>
      </c>
      <c r="M194" s="12">
        <f t="shared" si="111"/>
        <v>0</v>
      </c>
      <c r="N194" s="12">
        <f t="shared" si="111"/>
        <v>32401.8</v>
      </c>
      <c r="O194" s="12">
        <f t="shared" si="111"/>
        <v>0</v>
      </c>
      <c r="P194" s="12">
        <f t="shared" si="111"/>
        <v>32401.8</v>
      </c>
      <c r="Q194" s="12">
        <f t="shared" si="111"/>
        <v>0</v>
      </c>
      <c r="R194" s="12">
        <f t="shared" si="111"/>
        <v>32401.8</v>
      </c>
      <c r="S194" s="12">
        <f t="shared" si="111"/>
        <v>0</v>
      </c>
      <c r="T194" s="12">
        <f t="shared" si="111"/>
        <v>32401.8</v>
      </c>
      <c r="U194" s="12">
        <f t="shared" si="111"/>
        <v>0</v>
      </c>
      <c r="V194" s="12">
        <f t="shared" si="111"/>
        <v>32401.8</v>
      </c>
    </row>
    <row r="195" spans="1:22" s="34" customFormat="1" ht="30" customHeight="1" hidden="1" outlineLevel="1">
      <c r="A195" s="8"/>
      <c r="B195" s="37"/>
      <c r="C195" s="37"/>
      <c r="D195" s="1" t="s">
        <v>135</v>
      </c>
      <c r="E195" s="2" t="s">
        <v>136</v>
      </c>
      <c r="F195" s="12">
        <f aca="true" t="shared" si="112" ref="F195:L195">SUM(F197:F198)</f>
        <v>32401.8</v>
      </c>
      <c r="G195" s="12">
        <f t="shared" si="112"/>
        <v>0</v>
      </c>
      <c r="H195" s="12">
        <f t="shared" si="112"/>
        <v>32401.8</v>
      </c>
      <c r="I195" s="12">
        <f t="shared" si="112"/>
        <v>0</v>
      </c>
      <c r="J195" s="12">
        <f t="shared" si="112"/>
        <v>32401.8</v>
      </c>
      <c r="K195" s="12">
        <f t="shared" si="112"/>
        <v>0</v>
      </c>
      <c r="L195" s="12">
        <f t="shared" si="112"/>
        <v>32401.8</v>
      </c>
      <c r="M195" s="12">
        <f aca="true" t="shared" si="113" ref="M195:R195">SUM(M197:M198)</f>
        <v>0</v>
      </c>
      <c r="N195" s="12">
        <f t="shared" si="113"/>
        <v>32401.8</v>
      </c>
      <c r="O195" s="12">
        <f t="shared" si="113"/>
        <v>0</v>
      </c>
      <c r="P195" s="12">
        <f t="shared" si="113"/>
        <v>32401.8</v>
      </c>
      <c r="Q195" s="12">
        <f t="shared" si="113"/>
        <v>0</v>
      </c>
      <c r="R195" s="12">
        <f t="shared" si="113"/>
        <v>32401.8</v>
      </c>
      <c r="S195" s="12">
        <f>SUM(S197:S198)</f>
        <v>0</v>
      </c>
      <c r="T195" s="12">
        <f>SUM(T197:T198)</f>
        <v>32401.8</v>
      </c>
      <c r="U195" s="12">
        <f>SUM(U197:U198)</f>
        <v>0</v>
      </c>
      <c r="V195" s="12">
        <f>SUM(V197:V198)</f>
        <v>32401.8</v>
      </c>
    </row>
    <row r="196" spans="1:22" s="34" customFormat="1" ht="16.5" customHeight="1" hidden="1" outlineLevel="1">
      <c r="A196" s="8"/>
      <c r="B196" s="37"/>
      <c r="C196" s="37"/>
      <c r="D196" s="1"/>
      <c r="E196" s="2" t="s">
        <v>158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34" customFormat="1" ht="16.5" customHeight="1" hidden="1" outlineLevel="1">
      <c r="A197" s="8"/>
      <c r="B197" s="37"/>
      <c r="C197" s="37"/>
      <c r="D197" s="1"/>
      <c r="E197" s="2" t="s">
        <v>165</v>
      </c>
      <c r="F197" s="12">
        <v>3240.2</v>
      </c>
      <c r="G197" s="12"/>
      <c r="H197" s="12">
        <f>SUM(F197:G197)</f>
        <v>3240.2</v>
      </c>
      <c r="I197" s="12"/>
      <c r="J197" s="12">
        <f>SUM(H197:I197)</f>
        <v>3240.2</v>
      </c>
      <c r="K197" s="12"/>
      <c r="L197" s="12">
        <f>SUM(J197:K197)</f>
        <v>3240.2</v>
      </c>
      <c r="M197" s="12"/>
      <c r="N197" s="12">
        <f>SUM(L197:M197)</f>
        <v>3240.2</v>
      </c>
      <c r="O197" s="12"/>
      <c r="P197" s="12">
        <f>SUM(N197:O197)</f>
        <v>3240.2</v>
      </c>
      <c r="Q197" s="12"/>
      <c r="R197" s="12">
        <f>SUM(P197:Q197)</f>
        <v>3240.2</v>
      </c>
      <c r="S197" s="12"/>
      <c r="T197" s="12">
        <f>SUM(R197:S197)</f>
        <v>3240.2</v>
      </c>
      <c r="U197" s="12"/>
      <c r="V197" s="12">
        <f>SUM(T197:U197)</f>
        <v>3240.2</v>
      </c>
    </row>
    <row r="198" spans="1:22" s="115" customFormat="1" ht="16.5" customHeight="1" hidden="1" outlineLevel="1">
      <c r="A198" s="8"/>
      <c r="B198" s="37"/>
      <c r="C198" s="37"/>
      <c r="D198" s="1"/>
      <c r="E198" s="2" t="s">
        <v>164</v>
      </c>
      <c r="F198" s="12">
        <v>29161.6</v>
      </c>
      <c r="G198" s="12"/>
      <c r="H198" s="12">
        <f>SUM(F198:G198)</f>
        <v>29161.6</v>
      </c>
      <c r="I198" s="12"/>
      <c r="J198" s="12">
        <f>SUM(H198:I198)</f>
        <v>29161.6</v>
      </c>
      <c r="K198" s="12"/>
      <c r="L198" s="12">
        <f>SUM(J198:K198)</f>
        <v>29161.6</v>
      </c>
      <c r="M198" s="12"/>
      <c r="N198" s="12">
        <f>SUM(L198:M198)</f>
        <v>29161.6</v>
      </c>
      <c r="O198" s="12"/>
      <c r="P198" s="12">
        <f>SUM(N198:O198)</f>
        <v>29161.6</v>
      </c>
      <c r="Q198" s="12"/>
      <c r="R198" s="12">
        <f>SUM(P198:Q198)</f>
        <v>29161.6</v>
      </c>
      <c r="S198" s="12"/>
      <c r="T198" s="12">
        <f>SUM(R198:S198)</f>
        <v>29161.6</v>
      </c>
      <c r="U198" s="12"/>
      <c r="V198" s="12">
        <f>SUM(T198:U198)</f>
        <v>29161.6</v>
      </c>
    </row>
    <row r="199" spans="1:22" s="34" customFormat="1" ht="27.75" customHeight="1" hidden="1" outlineLevel="1">
      <c r="A199" s="8"/>
      <c r="B199" s="37"/>
      <c r="C199" s="37" t="s">
        <v>396</v>
      </c>
      <c r="D199" s="1"/>
      <c r="E199" s="2" t="s">
        <v>492</v>
      </c>
      <c r="F199" s="12">
        <f aca="true" t="shared" si="114" ref="F199:L199">F200+F207</f>
        <v>11928.2999</v>
      </c>
      <c r="G199" s="12">
        <f t="shared" si="114"/>
        <v>0</v>
      </c>
      <c r="H199" s="12">
        <f t="shared" si="114"/>
        <v>11928.2999</v>
      </c>
      <c r="I199" s="12">
        <f t="shared" si="114"/>
        <v>0</v>
      </c>
      <c r="J199" s="12">
        <f t="shared" si="114"/>
        <v>11928.2999</v>
      </c>
      <c r="K199" s="12">
        <f t="shared" si="114"/>
        <v>-11626.63046</v>
      </c>
      <c r="L199" s="12">
        <f t="shared" si="114"/>
        <v>301.66944</v>
      </c>
      <c r="M199" s="12">
        <f aca="true" t="shared" si="115" ref="M199:R199">M200+M207</f>
        <v>-301.66944</v>
      </c>
      <c r="N199" s="12">
        <f t="shared" si="115"/>
        <v>0</v>
      </c>
      <c r="O199" s="12">
        <f t="shared" si="115"/>
        <v>0</v>
      </c>
      <c r="P199" s="12">
        <f t="shared" si="115"/>
        <v>0</v>
      </c>
      <c r="Q199" s="12">
        <f t="shared" si="115"/>
        <v>0</v>
      </c>
      <c r="R199" s="12">
        <f t="shared" si="115"/>
        <v>0</v>
      </c>
      <c r="S199" s="12">
        <f>S200+S207</f>
        <v>0</v>
      </c>
      <c r="T199" s="12">
        <f>T200+T207</f>
        <v>0</v>
      </c>
      <c r="U199" s="12">
        <f>U200+U207</f>
        <v>0</v>
      </c>
      <c r="V199" s="12">
        <f>V200+V207</f>
        <v>0</v>
      </c>
    </row>
    <row r="200" spans="1:22" s="34" customFormat="1" ht="27.75" customHeight="1" hidden="1" outlineLevel="1">
      <c r="A200" s="8"/>
      <c r="B200" s="37"/>
      <c r="C200" s="37" t="s">
        <v>397</v>
      </c>
      <c r="D200" s="1"/>
      <c r="E200" s="2" t="s">
        <v>398</v>
      </c>
      <c r="F200" s="12">
        <f>F201</f>
        <v>301.66944</v>
      </c>
      <c r="G200" s="12">
        <f aca="true" t="shared" si="116" ref="G200:V202">G201</f>
        <v>0</v>
      </c>
      <c r="H200" s="12">
        <f t="shared" si="116"/>
        <v>301.66944</v>
      </c>
      <c r="I200" s="12">
        <f t="shared" si="116"/>
        <v>0</v>
      </c>
      <c r="J200" s="12">
        <f t="shared" si="116"/>
        <v>301.66944</v>
      </c>
      <c r="K200" s="12">
        <f t="shared" si="116"/>
        <v>0</v>
      </c>
      <c r="L200" s="12">
        <f t="shared" si="116"/>
        <v>301.66944</v>
      </c>
      <c r="M200" s="12">
        <f t="shared" si="116"/>
        <v>-301.66944</v>
      </c>
      <c r="N200" s="12">
        <f t="shared" si="116"/>
        <v>0</v>
      </c>
      <c r="O200" s="12">
        <f t="shared" si="116"/>
        <v>0</v>
      </c>
      <c r="P200" s="12">
        <f t="shared" si="116"/>
        <v>0</v>
      </c>
      <c r="Q200" s="12">
        <f t="shared" si="116"/>
        <v>0</v>
      </c>
      <c r="R200" s="12">
        <f t="shared" si="116"/>
        <v>0</v>
      </c>
      <c r="S200" s="12">
        <f t="shared" si="116"/>
        <v>0</v>
      </c>
      <c r="T200" s="12">
        <f t="shared" si="116"/>
        <v>0</v>
      </c>
      <c r="U200" s="12">
        <f t="shared" si="116"/>
        <v>0</v>
      </c>
      <c r="V200" s="12">
        <f t="shared" si="116"/>
        <v>0</v>
      </c>
    </row>
    <row r="201" spans="1:22" s="34" customFormat="1" ht="27.75" customHeight="1" hidden="1" outlineLevel="1">
      <c r="A201" s="8"/>
      <c r="B201" s="37"/>
      <c r="C201" s="37" t="s">
        <v>399</v>
      </c>
      <c r="D201" s="1"/>
      <c r="E201" s="2" t="s">
        <v>400</v>
      </c>
      <c r="F201" s="12">
        <f>F202</f>
        <v>301.66944</v>
      </c>
      <c r="G201" s="12">
        <f t="shared" si="116"/>
        <v>0</v>
      </c>
      <c r="H201" s="12">
        <f t="shared" si="116"/>
        <v>301.66944</v>
      </c>
      <c r="I201" s="12">
        <f t="shared" si="116"/>
        <v>0</v>
      </c>
      <c r="J201" s="12">
        <f t="shared" si="116"/>
        <v>301.66944</v>
      </c>
      <c r="K201" s="12">
        <f t="shared" si="116"/>
        <v>0</v>
      </c>
      <c r="L201" s="12">
        <f t="shared" si="116"/>
        <v>301.66944</v>
      </c>
      <c r="M201" s="12">
        <f t="shared" si="116"/>
        <v>-301.66944</v>
      </c>
      <c r="N201" s="12">
        <f t="shared" si="116"/>
        <v>0</v>
      </c>
      <c r="O201" s="12">
        <f t="shared" si="116"/>
        <v>0</v>
      </c>
      <c r="P201" s="12">
        <f t="shared" si="116"/>
        <v>0</v>
      </c>
      <c r="Q201" s="12">
        <f t="shared" si="116"/>
        <v>0</v>
      </c>
      <c r="R201" s="12">
        <f t="shared" si="116"/>
        <v>0</v>
      </c>
      <c r="S201" s="12">
        <f t="shared" si="116"/>
        <v>0</v>
      </c>
      <c r="T201" s="12">
        <f t="shared" si="116"/>
        <v>0</v>
      </c>
      <c r="U201" s="12">
        <f t="shared" si="116"/>
        <v>0</v>
      </c>
      <c r="V201" s="12">
        <f t="shared" si="116"/>
        <v>0</v>
      </c>
    </row>
    <row r="202" spans="1:22" s="34" customFormat="1" ht="27.75" customHeight="1" hidden="1" outlineLevel="1">
      <c r="A202" s="8"/>
      <c r="B202" s="37"/>
      <c r="C202" s="37" t="s">
        <v>531</v>
      </c>
      <c r="D202" s="1"/>
      <c r="E202" s="2" t="s">
        <v>532</v>
      </c>
      <c r="F202" s="12">
        <f>F203</f>
        <v>301.66944</v>
      </c>
      <c r="G202" s="12">
        <f t="shared" si="116"/>
        <v>0</v>
      </c>
      <c r="H202" s="12">
        <f t="shared" si="116"/>
        <v>301.66944</v>
      </c>
      <c r="I202" s="12">
        <f t="shared" si="116"/>
        <v>0</v>
      </c>
      <c r="J202" s="12">
        <f t="shared" si="116"/>
        <v>301.66944</v>
      </c>
      <c r="K202" s="12">
        <f t="shared" si="116"/>
        <v>0</v>
      </c>
      <c r="L202" s="12">
        <f t="shared" si="116"/>
        <v>301.66944</v>
      </c>
      <c r="M202" s="12">
        <f t="shared" si="116"/>
        <v>-301.66944</v>
      </c>
      <c r="N202" s="12">
        <f t="shared" si="116"/>
        <v>0</v>
      </c>
      <c r="O202" s="12">
        <f t="shared" si="116"/>
        <v>0</v>
      </c>
      <c r="P202" s="12">
        <f t="shared" si="116"/>
        <v>0</v>
      </c>
      <c r="Q202" s="12">
        <f t="shared" si="116"/>
        <v>0</v>
      </c>
      <c r="R202" s="12">
        <f t="shared" si="116"/>
        <v>0</v>
      </c>
      <c r="S202" s="12">
        <f t="shared" si="116"/>
        <v>0</v>
      </c>
      <c r="T202" s="12">
        <f t="shared" si="116"/>
        <v>0</v>
      </c>
      <c r="U202" s="12">
        <f t="shared" si="116"/>
        <v>0</v>
      </c>
      <c r="V202" s="12">
        <f t="shared" si="116"/>
        <v>0</v>
      </c>
    </row>
    <row r="203" spans="1:22" s="34" customFormat="1" ht="27.75" customHeight="1" hidden="1" outlineLevel="1">
      <c r="A203" s="8"/>
      <c r="B203" s="37"/>
      <c r="C203" s="37"/>
      <c r="D203" s="1" t="s">
        <v>135</v>
      </c>
      <c r="E203" s="2" t="s">
        <v>136</v>
      </c>
      <c r="F203" s="12">
        <f aca="true" t="shared" si="117" ref="F203:L203">SUM(F204:F206)</f>
        <v>301.66944</v>
      </c>
      <c r="G203" s="12">
        <f t="shared" si="117"/>
        <v>0</v>
      </c>
      <c r="H203" s="12">
        <f t="shared" si="117"/>
        <v>301.66944</v>
      </c>
      <c r="I203" s="12">
        <f t="shared" si="117"/>
        <v>0</v>
      </c>
      <c r="J203" s="12">
        <f t="shared" si="117"/>
        <v>301.66944</v>
      </c>
      <c r="K203" s="12">
        <f t="shared" si="117"/>
        <v>0</v>
      </c>
      <c r="L203" s="12">
        <f t="shared" si="117"/>
        <v>301.66944</v>
      </c>
      <c r="M203" s="12">
        <f aca="true" t="shared" si="118" ref="M203:R203">SUM(M204:M206)</f>
        <v>-301.66944</v>
      </c>
      <c r="N203" s="12">
        <f t="shared" si="118"/>
        <v>0</v>
      </c>
      <c r="O203" s="12">
        <f t="shared" si="118"/>
        <v>0</v>
      </c>
      <c r="P203" s="12">
        <f t="shared" si="118"/>
        <v>0</v>
      </c>
      <c r="Q203" s="12">
        <f t="shared" si="118"/>
        <v>0</v>
      </c>
      <c r="R203" s="12">
        <f t="shared" si="118"/>
        <v>0</v>
      </c>
      <c r="S203" s="12">
        <f>SUM(S204:S206)</f>
        <v>0</v>
      </c>
      <c r="T203" s="12">
        <f>SUM(T204:T206)</f>
        <v>0</v>
      </c>
      <c r="U203" s="12">
        <f>SUM(U204:U206)</f>
        <v>0</v>
      </c>
      <c r="V203" s="12">
        <f>SUM(V204:V206)</f>
        <v>0</v>
      </c>
    </row>
    <row r="204" spans="1:22" s="168" customFormat="1" ht="15" customHeight="1" hidden="1" outlineLevel="1">
      <c r="A204" s="167"/>
      <c r="B204" s="92"/>
      <c r="C204" s="92"/>
      <c r="D204" s="93"/>
      <c r="E204" s="7" t="s">
        <v>513</v>
      </c>
      <c r="F204" s="16">
        <v>298.65275</v>
      </c>
      <c r="G204" s="16"/>
      <c r="H204" s="16">
        <f>SUM(F204:G204)</f>
        <v>298.65275</v>
      </c>
      <c r="I204" s="16"/>
      <c r="J204" s="16">
        <f>SUM(H204:I204)</f>
        <v>298.65275</v>
      </c>
      <c r="K204" s="16"/>
      <c r="L204" s="16">
        <f>SUM(J204:K204)</f>
        <v>298.65275</v>
      </c>
      <c r="M204" s="16">
        <v>-298.65275</v>
      </c>
      <c r="N204" s="16">
        <f>SUM(L204:M204)</f>
        <v>0</v>
      </c>
      <c r="O204" s="16"/>
      <c r="P204" s="16">
        <f>SUM(N204:O204)</f>
        <v>0</v>
      </c>
      <c r="Q204" s="16"/>
      <c r="R204" s="16">
        <f>SUM(P204:Q204)</f>
        <v>0</v>
      </c>
      <c r="S204" s="16"/>
      <c r="T204" s="16">
        <f>SUM(R204:S204)</f>
        <v>0</v>
      </c>
      <c r="U204" s="16"/>
      <c r="V204" s="16">
        <f>SUM(T204:U204)</f>
        <v>0</v>
      </c>
    </row>
    <row r="205" spans="1:22" s="168" customFormat="1" ht="15" customHeight="1" hidden="1" outlineLevel="1">
      <c r="A205" s="167"/>
      <c r="B205" s="92"/>
      <c r="C205" s="92"/>
      <c r="D205" s="93"/>
      <c r="E205" s="7" t="s">
        <v>165</v>
      </c>
      <c r="F205" s="16">
        <v>3.01669</v>
      </c>
      <c r="G205" s="16"/>
      <c r="H205" s="16">
        <f>SUM(F205:G205)</f>
        <v>3.01669</v>
      </c>
      <c r="I205" s="16"/>
      <c r="J205" s="16">
        <f>SUM(H205:I205)</f>
        <v>3.01669</v>
      </c>
      <c r="K205" s="16"/>
      <c r="L205" s="16">
        <f>SUM(J205:K205)</f>
        <v>3.01669</v>
      </c>
      <c r="M205" s="16">
        <v>-3.01669</v>
      </c>
      <c r="N205" s="16">
        <f>SUM(L205:M205)</f>
        <v>0</v>
      </c>
      <c r="O205" s="16"/>
      <c r="P205" s="16">
        <f>SUM(N205:O205)</f>
        <v>0</v>
      </c>
      <c r="Q205" s="16"/>
      <c r="R205" s="16">
        <f>SUM(P205:Q205)</f>
        <v>0</v>
      </c>
      <c r="S205" s="16"/>
      <c r="T205" s="16">
        <f>SUM(R205:S205)</f>
        <v>0</v>
      </c>
      <c r="U205" s="16"/>
      <c r="V205" s="16">
        <f>SUM(T205:U205)</f>
        <v>0</v>
      </c>
    </row>
    <row r="206" spans="1:22" s="168" customFormat="1" ht="15" customHeight="1" hidden="1" outlineLevel="1">
      <c r="A206" s="167"/>
      <c r="B206" s="92"/>
      <c r="C206" s="92"/>
      <c r="D206" s="93"/>
      <c r="E206" s="7" t="s">
        <v>164</v>
      </c>
      <c r="F206" s="16">
        <v>0</v>
      </c>
      <c r="G206" s="16"/>
      <c r="H206" s="16">
        <f>SUM(F206:G206)</f>
        <v>0</v>
      </c>
      <c r="I206" s="16"/>
      <c r="J206" s="16">
        <f>SUM(H206:I206)</f>
        <v>0</v>
      </c>
      <c r="K206" s="16"/>
      <c r="L206" s="16">
        <f>SUM(J206:K206)</f>
        <v>0</v>
      </c>
      <c r="M206" s="16"/>
      <c r="N206" s="16">
        <f>SUM(L206:M206)</f>
        <v>0</v>
      </c>
      <c r="O206" s="16"/>
      <c r="P206" s="16">
        <f>SUM(N206:O206)</f>
        <v>0</v>
      </c>
      <c r="Q206" s="16"/>
      <c r="R206" s="16">
        <f>SUM(P206:Q206)</f>
        <v>0</v>
      </c>
      <c r="S206" s="16"/>
      <c r="T206" s="16">
        <f>SUM(R206:S206)</f>
        <v>0</v>
      </c>
      <c r="U206" s="16"/>
      <c r="V206" s="16">
        <f>SUM(T206:U206)</f>
        <v>0</v>
      </c>
    </row>
    <row r="207" spans="1:22" s="34" customFormat="1" ht="28.5" customHeight="1" hidden="1" outlineLevel="1">
      <c r="A207" s="8"/>
      <c r="B207" s="37"/>
      <c r="C207" s="37" t="s">
        <v>407</v>
      </c>
      <c r="D207" s="1"/>
      <c r="E207" s="2" t="s">
        <v>566</v>
      </c>
      <c r="F207" s="12">
        <f>F208</f>
        <v>11626.63046</v>
      </c>
      <c r="G207" s="12">
        <f aca="true" t="shared" si="119" ref="G207:V209">G208</f>
        <v>0</v>
      </c>
      <c r="H207" s="12">
        <f t="shared" si="119"/>
        <v>11626.63046</v>
      </c>
      <c r="I207" s="12">
        <f t="shared" si="119"/>
        <v>0</v>
      </c>
      <c r="J207" s="12">
        <f t="shared" si="119"/>
        <v>11626.63046</v>
      </c>
      <c r="K207" s="12">
        <f t="shared" si="119"/>
        <v>-11626.63046</v>
      </c>
      <c r="L207" s="12">
        <f t="shared" si="119"/>
        <v>0</v>
      </c>
      <c r="M207" s="12">
        <f t="shared" si="119"/>
        <v>0</v>
      </c>
      <c r="N207" s="12">
        <f t="shared" si="119"/>
        <v>0</v>
      </c>
      <c r="O207" s="12">
        <f t="shared" si="119"/>
        <v>0</v>
      </c>
      <c r="P207" s="12">
        <f t="shared" si="119"/>
        <v>0</v>
      </c>
      <c r="Q207" s="12">
        <f t="shared" si="119"/>
        <v>0</v>
      </c>
      <c r="R207" s="12">
        <f t="shared" si="119"/>
        <v>0</v>
      </c>
      <c r="S207" s="12">
        <f t="shared" si="119"/>
        <v>0</v>
      </c>
      <c r="T207" s="12">
        <f t="shared" si="119"/>
        <v>0</v>
      </c>
      <c r="U207" s="12">
        <f t="shared" si="119"/>
        <v>0</v>
      </c>
      <c r="V207" s="12">
        <f t="shared" si="119"/>
        <v>0</v>
      </c>
    </row>
    <row r="208" spans="1:22" s="34" customFormat="1" ht="28.5" customHeight="1" hidden="1" outlineLevel="1">
      <c r="A208" s="8"/>
      <c r="B208" s="37"/>
      <c r="C208" s="37" t="s">
        <v>408</v>
      </c>
      <c r="D208" s="1"/>
      <c r="E208" s="2" t="s">
        <v>315</v>
      </c>
      <c r="F208" s="12">
        <f>F209</f>
        <v>11626.63046</v>
      </c>
      <c r="G208" s="12">
        <f t="shared" si="119"/>
        <v>0</v>
      </c>
      <c r="H208" s="12">
        <f t="shared" si="119"/>
        <v>11626.63046</v>
      </c>
      <c r="I208" s="12">
        <f t="shared" si="119"/>
        <v>0</v>
      </c>
      <c r="J208" s="12">
        <f t="shared" si="119"/>
        <v>11626.63046</v>
      </c>
      <c r="K208" s="12">
        <f t="shared" si="119"/>
        <v>-11626.63046</v>
      </c>
      <c r="L208" s="12">
        <f t="shared" si="119"/>
        <v>0</v>
      </c>
      <c r="M208" s="12">
        <f t="shared" si="119"/>
        <v>0</v>
      </c>
      <c r="N208" s="12">
        <f t="shared" si="119"/>
        <v>0</v>
      </c>
      <c r="O208" s="12">
        <f t="shared" si="119"/>
        <v>0</v>
      </c>
      <c r="P208" s="12">
        <f t="shared" si="119"/>
        <v>0</v>
      </c>
      <c r="Q208" s="12">
        <f t="shared" si="119"/>
        <v>0</v>
      </c>
      <c r="R208" s="12">
        <f t="shared" si="119"/>
        <v>0</v>
      </c>
      <c r="S208" s="12">
        <f t="shared" si="119"/>
        <v>0</v>
      </c>
      <c r="T208" s="12">
        <f t="shared" si="119"/>
        <v>0</v>
      </c>
      <c r="U208" s="12">
        <f t="shared" si="119"/>
        <v>0</v>
      </c>
      <c r="V208" s="12">
        <f t="shared" si="119"/>
        <v>0</v>
      </c>
    </row>
    <row r="209" spans="1:22" s="34" customFormat="1" ht="27.75" customHeight="1" hidden="1" outlineLevel="1">
      <c r="A209" s="8"/>
      <c r="B209" s="37"/>
      <c r="C209" s="37" t="s">
        <v>446</v>
      </c>
      <c r="D209" s="8"/>
      <c r="E209" s="2" t="s">
        <v>375</v>
      </c>
      <c r="F209" s="12">
        <f>F210</f>
        <v>11626.63046</v>
      </c>
      <c r="G209" s="12">
        <f t="shared" si="119"/>
        <v>0</v>
      </c>
      <c r="H209" s="12">
        <f t="shared" si="119"/>
        <v>11626.63046</v>
      </c>
      <c r="I209" s="12">
        <f t="shared" si="119"/>
        <v>0</v>
      </c>
      <c r="J209" s="12">
        <f t="shared" si="119"/>
        <v>11626.63046</v>
      </c>
      <c r="K209" s="12">
        <f t="shared" si="119"/>
        <v>-11626.63046</v>
      </c>
      <c r="L209" s="12">
        <f t="shared" si="119"/>
        <v>0</v>
      </c>
      <c r="M209" s="12">
        <f t="shared" si="119"/>
        <v>0</v>
      </c>
      <c r="N209" s="12">
        <f t="shared" si="119"/>
        <v>0</v>
      </c>
      <c r="O209" s="12">
        <f t="shared" si="119"/>
        <v>0</v>
      </c>
      <c r="P209" s="12">
        <f t="shared" si="119"/>
        <v>0</v>
      </c>
      <c r="Q209" s="12">
        <f t="shared" si="119"/>
        <v>0</v>
      </c>
      <c r="R209" s="12">
        <f t="shared" si="119"/>
        <v>0</v>
      </c>
      <c r="S209" s="12">
        <f t="shared" si="119"/>
        <v>0</v>
      </c>
      <c r="T209" s="12">
        <f t="shared" si="119"/>
        <v>0</v>
      </c>
      <c r="U209" s="12">
        <f t="shared" si="119"/>
        <v>0</v>
      </c>
      <c r="V209" s="12">
        <f t="shared" si="119"/>
        <v>0</v>
      </c>
    </row>
    <row r="210" spans="1:22" s="34" customFormat="1" ht="27.75" customHeight="1" hidden="1" outlineLevel="1">
      <c r="A210" s="8"/>
      <c r="B210" s="37"/>
      <c r="C210" s="37"/>
      <c r="D210" s="1" t="s">
        <v>135</v>
      </c>
      <c r="E210" s="2" t="s">
        <v>136</v>
      </c>
      <c r="F210" s="12">
        <f aca="true" t="shared" si="120" ref="F210:L210">SUM(F212:F213)</f>
        <v>11626.63046</v>
      </c>
      <c r="G210" s="12">
        <f t="shared" si="120"/>
        <v>0</v>
      </c>
      <c r="H210" s="12">
        <f t="shared" si="120"/>
        <v>11626.63046</v>
      </c>
      <c r="I210" s="12">
        <f t="shared" si="120"/>
        <v>0</v>
      </c>
      <c r="J210" s="12">
        <f t="shared" si="120"/>
        <v>11626.63046</v>
      </c>
      <c r="K210" s="12">
        <f t="shared" si="120"/>
        <v>-11626.63046</v>
      </c>
      <c r="L210" s="12">
        <f t="shared" si="120"/>
        <v>0</v>
      </c>
      <c r="M210" s="12">
        <f aca="true" t="shared" si="121" ref="M210:R210">SUM(M212:M213)</f>
        <v>0</v>
      </c>
      <c r="N210" s="12">
        <f t="shared" si="121"/>
        <v>0</v>
      </c>
      <c r="O210" s="12">
        <f t="shared" si="121"/>
        <v>0</v>
      </c>
      <c r="P210" s="12">
        <f t="shared" si="121"/>
        <v>0</v>
      </c>
      <c r="Q210" s="12">
        <f t="shared" si="121"/>
        <v>0</v>
      </c>
      <c r="R210" s="12">
        <f t="shared" si="121"/>
        <v>0</v>
      </c>
      <c r="S210" s="12">
        <f>SUM(S212:S213)</f>
        <v>0</v>
      </c>
      <c r="T210" s="12">
        <f>SUM(T212:T213)</f>
        <v>0</v>
      </c>
      <c r="U210" s="12">
        <f>SUM(U212:U213)</f>
        <v>0</v>
      </c>
      <c r="V210" s="12">
        <f>SUM(V212:V213)</f>
        <v>0</v>
      </c>
    </row>
    <row r="211" spans="1:22" s="34" customFormat="1" ht="15" customHeight="1" hidden="1" outlineLevel="1">
      <c r="A211" s="8"/>
      <c r="B211" s="37"/>
      <c r="C211" s="37"/>
      <c r="D211" s="1"/>
      <c r="E211" s="2" t="s">
        <v>158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34" customFormat="1" ht="15" customHeight="1" hidden="1" outlineLevel="1">
      <c r="A212" s="8"/>
      <c r="B212" s="37"/>
      <c r="C212" s="37"/>
      <c r="D212" s="8"/>
      <c r="E212" s="2" t="s">
        <v>56</v>
      </c>
      <c r="F212" s="12">
        <f>4270.9731+0.00017</f>
        <v>4270.97327</v>
      </c>
      <c r="G212" s="12"/>
      <c r="H212" s="12">
        <f>SUM(F212:G212)</f>
        <v>4270.97327</v>
      </c>
      <c r="I212" s="12"/>
      <c r="J212" s="12">
        <f>SUM(H212:I212)</f>
        <v>4270.97327</v>
      </c>
      <c r="K212" s="12">
        <v>-4270.97327</v>
      </c>
      <c r="L212" s="12">
        <f>SUM(J212:K212)</f>
        <v>0</v>
      </c>
      <c r="M212" s="12"/>
      <c r="N212" s="12">
        <f>SUM(L212:M212)</f>
        <v>0</v>
      </c>
      <c r="O212" s="12"/>
      <c r="P212" s="12">
        <f>SUM(N212:O212)</f>
        <v>0</v>
      </c>
      <c r="Q212" s="12"/>
      <c r="R212" s="12">
        <f>SUM(P212:Q212)</f>
        <v>0</v>
      </c>
      <c r="S212" s="12"/>
      <c r="T212" s="12">
        <f>SUM(R212:S212)</f>
        <v>0</v>
      </c>
      <c r="U212" s="12"/>
      <c r="V212" s="12">
        <f>SUM(T212:U212)</f>
        <v>0</v>
      </c>
    </row>
    <row r="213" spans="1:22" s="115" customFormat="1" ht="15" customHeight="1" hidden="1" outlineLevel="1">
      <c r="A213" s="8"/>
      <c r="B213" s="37"/>
      <c r="C213" s="37"/>
      <c r="D213" s="8"/>
      <c r="E213" s="2" t="s">
        <v>57</v>
      </c>
      <c r="F213" s="12">
        <f>7355.6569+0.00029</f>
        <v>7355.65719</v>
      </c>
      <c r="G213" s="12"/>
      <c r="H213" s="12">
        <f>SUM(F213:G213)</f>
        <v>7355.65719</v>
      </c>
      <c r="I213" s="12"/>
      <c r="J213" s="12">
        <f>SUM(H213:I213)</f>
        <v>7355.65719</v>
      </c>
      <c r="K213" s="12">
        <v>-7355.65719</v>
      </c>
      <c r="L213" s="12">
        <f>SUM(J213:K213)</f>
        <v>0</v>
      </c>
      <c r="M213" s="12"/>
      <c r="N213" s="12">
        <f>SUM(L213:M213)</f>
        <v>0</v>
      </c>
      <c r="O213" s="12"/>
      <c r="P213" s="12">
        <f>SUM(N213:O213)</f>
        <v>0</v>
      </c>
      <c r="Q213" s="12"/>
      <c r="R213" s="12">
        <f>SUM(P213:Q213)</f>
        <v>0</v>
      </c>
      <c r="S213" s="12"/>
      <c r="T213" s="12">
        <f>SUM(R213:S213)</f>
        <v>0</v>
      </c>
      <c r="U213" s="12"/>
      <c r="V213" s="12">
        <f>SUM(T213:U213)</f>
        <v>0</v>
      </c>
    </row>
    <row r="214" spans="1:22" s="34" customFormat="1" ht="15" customHeight="1" hidden="1" outlineLevel="1">
      <c r="A214" s="8"/>
      <c r="B214" s="8" t="s">
        <v>22</v>
      </c>
      <c r="C214" s="37"/>
      <c r="D214" s="1"/>
      <c r="E214" s="2" t="s">
        <v>23</v>
      </c>
      <c r="F214" s="12">
        <f aca="true" t="shared" si="122" ref="F214:K214">F225+F220</f>
        <v>694.083</v>
      </c>
      <c r="G214" s="12">
        <f t="shared" si="122"/>
        <v>0</v>
      </c>
      <c r="H214" s="12">
        <f t="shared" si="122"/>
        <v>694.083</v>
      </c>
      <c r="I214" s="12">
        <f t="shared" si="122"/>
        <v>0</v>
      </c>
      <c r="J214" s="12">
        <f t="shared" si="122"/>
        <v>694.083</v>
      </c>
      <c r="K214" s="12">
        <f t="shared" si="122"/>
        <v>0</v>
      </c>
      <c r="L214" s="12">
        <f aca="true" t="shared" si="123" ref="L214:R214">L225+L220+L215</f>
        <v>694.083</v>
      </c>
      <c r="M214" s="12">
        <f t="shared" si="123"/>
        <v>20</v>
      </c>
      <c r="N214" s="12">
        <f t="shared" si="123"/>
        <v>714.083</v>
      </c>
      <c r="O214" s="12">
        <f t="shared" si="123"/>
        <v>-210.083</v>
      </c>
      <c r="P214" s="12">
        <f t="shared" si="123"/>
        <v>504</v>
      </c>
      <c r="Q214" s="12">
        <f t="shared" si="123"/>
        <v>0</v>
      </c>
      <c r="R214" s="12">
        <f t="shared" si="123"/>
        <v>504</v>
      </c>
      <c r="S214" s="12">
        <f>S225+S220+S215</f>
        <v>0</v>
      </c>
      <c r="T214" s="12">
        <f>T225+T220+T215</f>
        <v>504</v>
      </c>
      <c r="U214" s="12">
        <f>U225+U220+U215</f>
        <v>0</v>
      </c>
      <c r="V214" s="12">
        <f>V225+V220+V215</f>
        <v>504</v>
      </c>
    </row>
    <row r="215" spans="1:22" s="40" customFormat="1" ht="40.5" customHeight="1" hidden="1" outlineLevel="1">
      <c r="A215" s="8"/>
      <c r="B215" s="8"/>
      <c r="C215" s="37" t="s">
        <v>149</v>
      </c>
      <c r="D215" s="8"/>
      <c r="E215" s="10" t="s">
        <v>553</v>
      </c>
      <c r="F215" s="12"/>
      <c r="G215" s="12"/>
      <c r="H215" s="12"/>
      <c r="I215" s="12"/>
      <c r="J215" s="12"/>
      <c r="K215" s="12"/>
      <c r="L215" s="12">
        <f aca="true" t="shared" si="124" ref="L215:V215">L216</f>
        <v>0</v>
      </c>
      <c r="M215" s="12">
        <f t="shared" si="124"/>
        <v>20</v>
      </c>
      <c r="N215" s="12">
        <f t="shared" si="124"/>
        <v>20</v>
      </c>
      <c r="O215" s="12">
        <f t="shared" si="124"/>
        <v>0</v>
      </c>
      <c r="P215" s="12">
        <f t="shared" si="124"/>
        <v>20</v>
      </c>
      <c r="Q215" s="12">
        <f t="shared" si="124"/>
        <v>0</v>
      </c>
      <c r="R215" s="12">
        <f t="shared" si="124"/>
        <v>20</v>
      </c>
      <c r="S215" s="12">
        <f t="shared" si="124"/>
        <v>0</v>
      </c>
      <c r="T215" s="12">
        <f t="shared" si="124"/>
        <v>20</v>
      </c>
      <c r="U215" s="12">
        <f t="shared" si="124"/>
        <v>0</v>
      </c>
      <c r="V215" s="12">
        <f t="shared" si="124"/>
        <v>20</v>
      </c>
    </row>
    <row r="216" spans="1:22" s="40" customFormat="1" ht="28.5" customHeight="1" hidden="1" outlineLevel="1">
      <c r="A216" s="8"/>
      <c r="B216" s="8"/>
      <c r="C216" s="37" t="s">
        <v>717</v>
      </c>
      <c r="D216" s="1"/>
      <c r="E216" s="2" t="s">
        <v>720</v>
      </c>
      <c r="F216" s="12"/>
      <c r="G216" s="12"/>
      <c r="H216" s="12"/>
      <c r="I216" s="12"/>
      <c r="J216" s="12"/>
      <c r="K216" s="12"/>
      <c r="L216" s="12">
        <f>L217</f>
        <v>0</v>
      </c>
      <c r="M216" s="12">
        <f aca="true" t="shared" si="125" ref="M216:V218">M217</f>
        <v>20</v>
      </c>
      <c r="N216" s="12">
        <f t="shared" si="125"/>
        <v>20</v>
      </c>
      <c r="O216" s="12">
        <f t="shared" si="125"/>
        <v>0</v>
      </c>
      <c r="P216" s="12">
        <f t="shared" si="125"/>
        <v>20</v>
      </c>
      <c r="Q216" s="12">
        <f t="shared" si="125"/>
        <v>0</v>
      </c>
      <c r="R216" s="12">
        <f t="shared" si="125"/>
        <v>20</v>
      </c>
      <c r="S216" s="12">
        <f t="shared" si="125"/>
        <v>0</v>
      </c>
      <c r="T216" s="12">
        <f t="shared" si="125"/>
        <v>20</v>
      </c>
      <c r="U216" s="12">
        <f t="shared" si="125"/>
        <v>0</v>
      </c>
      <c r="V216" s="12">
        <f t="shared" si="125"/>
        <v>20</v>
      </c>
    </row>
    <row r="217" spans="1:22" s="40" customFormat="1" ht="15" customHeight="1" hidden="1" outlineLevel="1">
      <c r="A217" s="8"/>
      <c r="B217" s="8"/>
      <c r="C217" s="37" t="s">
        <v>718</v>
      </c>
      <c r="D217" s="1"/>
      <c r="E217" s="2" t="s">
        <v>721</v>
      </c>
      <c r="F217" s="12"/>
      <c r="G217" s="12"/>
      <c r="H217" s="12"/>
      <c r="I217" s="12"/>
      <c r="J217" s="12"/>
      <c r="K217" s="12"/>
      <c r="L217" s="12">
        <f>L218</f>
        <v>0</v>
      </c>
      <c r="M217" s="12">
        <f t="shared" si="125"/>
        <v>20</v>
      </c>
      <c r="N217" s="12">
        <f t="shared" si="125"/>
        <v>20</v>
      </c>
      <c r="O217" s="12">
        <f t="shared" si="125"/>
        <v>0</v>
      </c>
      <c r="P217" s="12">
        <f t="shared" si="125"/>
        <v>20</v>
      </c>
      <c r="Q217" s="12">
        <f t="shared" si="125"/>
        <v>0</v>
      </c>
      <c r="R217" s="12">
        <f t="shared" si="125"/>
        <v>20</v>
      </c>
      <c r="S217" s="12">
        <f t="shared" si="125"/>
        <v>0</v>
      </c>
      <c r="T217" s="12">
        <f t="shared" si="125"/>
        <v>20</v>
      </c>
      <c r="U217" s="12">
        <f t="shared" si="125"/>
        <v>0</v>
      </c>
      <c r="V217" s="12">
        <f t="shared" si="125"/>
        <v>20</v>
      </c>
    </row>
    <row r="218" spans="1:22" s="40" customFormat="1" ht="15" customHeight="1" hidden="1" outlineLevel="1">
      <c r="A218" s="8"/>
      <c r="B218" s="8"/>
      <c r="C218" s="37" t="s">
        <v>719</v>
      </c>
      <c r="D218" s="1"/>
      <c r="E218" s="2" t="s">
        <v>722</v>
      </c>
      <c r="F218" s="12"/>
      <c r="G218" s="12"/>
      <c r="H218" s="12"/>
      <c r="I218" s="12"/>
      <c r="J218" s="12"/>
      <c r="K218" s="12"/>
      <c r="L218" s="12">
        <f>L219</f>
        <v>0</v>
      </c>
      <c r="M218" s="12">
        <f t="shared" si="125"/>
        <v>20</v>
      </c>
      <c r="N218" s="12">
        <f t="shared" si="125"/>
        <v>20</v>
      </c>
      <c r="O218" s="12">
        <f t="shared" si="125"/>
        <v>0</v>
      </c>
      <c r="P218" s="12">
        <f t="shared" si="125"/>
        <v>20</v>
      </c>
      <c r="Q218" s="12">
        <f t="shared" si="125"/>
        <v>0</v>
      </c>
      <c r="R218" s="12">
        <f t="shared" si="125"/>
        <v>20</v>
      </c>
      <c r="S218" s="12">
        <f t="shared" si="125"/>
        <v>0</v>
      </c>
      <c r="T218" s="12">
        <f t="shared" si="125"/>
        <v>20</v>
      </c>
      <c r="U218" s="12">
        <f t="shared" si="125"/>
        <v>0</v>
      </c>
      <c r="V218" s="12">
        <f t="shared" si="125"/>
        <v>20</v>
      </c>
    </row>
    <row r="219" spans="1:22" s="40" customFormat="1" ht="27.75" customHeight="1" hidden="1" outlineLevel="1">
      <c r="A219" s="8"/>
      <c r="B219" s="8"/>
      <c r="C219" s="37"/>
      <c r="D219" s="1" t="s">
        <v>137</v>
      </c>
      <c r="E219" s="2" t="s">
        <v>64</v>
      </c>
      <c r="F219" s="12"/>
      <c r="G219" s="12"/>
      <c r="H219" s="12"/>
      <c r="I219" s="12"/>
      <c r="J219" s="12"/>
      <c r="K219" s="12"/>
      <c r="L219" s="12">
        <v>0</v>
      </c>
      <c r="M219" s="12">
        <v>20</v>
      </c>
      <c r="N219" s="12">
        <f>SUM(L219:M219)</f>
        <v>20</v>
      </c>
      <c r="O219" s="12"/>
      <c r="P219" s="12">
        <f>SUM(N219:O219)</f>
        <v>20</v>
      </c>
      <c r="Q219" s="12"/>
      <c r="R219" s="12">
        <f>SUM(P219:Q219)</f>
        <v>20</v>
      </c>
      <c r="S219" s="12"/>
      <c r="T219" s="12">
        <f>SUM(R219:S219)</f>
        <v>20</v>
      </c>
      <c r="U219" s="12"/>
      <c r="V219" s="12">
        <f>SUM(T219:U219)</f>
        <v>20</v>
      </c>
    </row>
    <row r="220" spans="1:22" s="34" customFormat="1" ht="29.25" customHeight="1" hidden="1" outlineLevel="1">
      <c r="A220" s="8"/>
      <c r="B220" s="8"/>
      <c r="C220" s="37" t="s">
        <v>168</v>
      </c>
      <c r="D220" s="1"/>
      <c r="E220" s="2" t="s">
        <v>555</v>
      </c>
      <c r="F220" s="12">
        <f>F221</f>
        <v>218.333</v>
      </c>
      <c r="G220" s="12">
        <f aca="true" t="shared" si="126" ref="G220:V223">G221</f>
        <v>0</v>
      </c>
      <c r="H220" s="12">
        <f t="shared" si="126"/>
        <v>218.333</v>
      </c>
      <c r="I220" s="12">
        <f t="shared" si="126"/>
        <v>0</v>
      </c>
      <c r="J220" s="12">
        <f t="shared" si="126"/>
        <v>218.333</v>
      </c>
      <c r="K220" s="12">
        <f t="shared" si="126"/>
        <v>0</v>
      </c>
      <c r="L220" s="12">
        <f t="shared" si="126"/>
        <v>218.333</v>
      </c>
      <c r="M220" s="12">
        <f t="shared" si="126"/>
        <v>0</v>
      </c>
      <c r="N220" s="12">
        <f t="shared" si="126"/>
        <v>218.333</v>
      </c>
      <c r="O220" s="12">
        <f t="shared" si="126"/>
        <v>-188.333</v>
      </c>
      <c r="P220" s="12">
        <f t="shared" si="126"/>
        <v>30</v>
      </c>
      <c r="Q220" s="12">
        <f t="shared" si="126"/>
        <v>0</v>
      </c>
      <c r="R220" s="12">
        <f t="shared" si="126"/>
        <v>30</v>
      </c>
      <c r="S220" s="12">
        <f t="shared" si="126"/>
        <v>0</v>
      </c>
      <c r="T220" s="12">
        <f t="shared" si="126"/>
        <v>30</v>
      </c>
      <c r="U220" s="12">
        <f t="shared" si="126"/>
        <v>0</v>
      </c>
      <c r="V220" s="12">
        <f t="shared" si="126"/>
        <v>30</v>
      </c>
    </row>
    <row r="221" spans="1:22" s="34" customFormat="1" ht="15.75" customHeight="1" hidden="1" outlineLevel="1">
      <c r="A221" s="8"/>
      <c r="B221" s="8"/>
      <c r="C221" s="37" t="s">
        <v>190</v>
      </c>
      <c r="D221" s="1"/>
      <c r="E221" s="2" t="s">
        <v>63</v>
      </c>
      <c r="F221" s="12">
        <f>F222</f>
        <v>218.333</v>
      </c>
      <c r="G221" s="12">
        <f t="shared" si="126"/>
        <v>0</v>
      </c>
      <c r="H221" s="12">
        <f t="shared" si="126"/>
        <v>218.333</v>
      </c>
      <c r="I221" s="12">
        <f t="shared" si="126"/>
        <v>0</v>
      </c>
      <c r="J221" s="12">
        <f t="shared" si="126"/>
        <v>218.333</v>
      </c>
      <c r="K221" s="12">
        <f t="shared" si="126"/>
        <v>0</v>
      </c>
      <c r="L221" s="12">
        <f t="shared" si="126"/>
        <v>218.333</v>
      </c>
      <c r="M221" s="12">
        <f t="shared" si="126"/>
        <v>0</v>
      </c>
      <c r="N221" s="12">
        <f t="shared" si="126"/>
        <v>218.333</v>
      </c>
      <c r="O221" s="12">
        <f t="shared" si="126"/>
        <v>-188.333</v>
      </c>
      <c r="P221" s="12">
        <f t="shared" si="126"/>
        <v>30</v>
      </c>
      <c r="Q221" s="12">
        <f t="shared" si="126"/>
        <v>0</v>
      </c>
      <c r="R221" s="12">
        <f t="shared" si="126"/>
        <v>30</v>
      </c>
      <c r="S221" s="12">
        <f t="shared" si="126"/>
        <v>0</v>
      </c>
      <c r="T221" s="12">
        <f t="shared" si="126"/>
        <v>30</v>
      </c>
      <c r="U221" s="12">
        <f t="shared" si="126"/>
        <v>0</v>
      </c>
      <c r="V221" s="12">
        <f t="shared" si="126"/>
        <v>30</v>
      </c>
    </row>
    <row r="222" spans="1:22" s="34" customFormat="1" ht="28.5" customHeight="1" hidden="1" outlineLevel="1">
      <c r="A222" s="8"/>
      <c r="B222" s="8"/>
      <c r="C222" s="37" t="s">
        <v>314</v>
      </c>
      <c r="D222" s="1"/>
      <c r="E222" s="2" t="s">
        <v>131</v>
      </c>
      <c r="F222" s="12">
        <f>F223</f>
        <v>218.333</v>
      </c>
      <c r="G222" s="12">
        <f t="shared" si="126"/>
        <v>0</v>
      </c>
      <c r="H222" s="12">
        <f t="shared" si="126"/>
        <v>218.333</v>
      </c>
      <c r="I222" s="12">
        <f t="shared" si="126"/>
        <v>0</v>
      </c>
      <c r="J222" s="12">
        <f t="shared" si="126"/>
        <v>218.333</v>
      </c>
      <c r="K222" s="12">
        <f t="shared" si="126"/>
        <v>0</v>
      </c>
      <c r="L222" s="12">
        <f t="shared" si="126"/>
        <v>218.333</v>
      </c>
      <c r="M222" s="12">
        <f t="shared" si="126"/>
        <v>0</v>
      </c>
      <c r="N222" s="12">
        <f t="shared" si="126"/>
        <v>218.333</v>
      </c>
      <c r="O222" s="12">
        <f t="shared" si="126"/>
        <v>-188.333</v>
      </c>
      <c r="P222" s="12">
        <f t="shared" si="126"/>
        <v>30</v>
      </c>
      <c r="Q222" s="12">
        <f t="shared" si="126"/>
        <v>0</v>
      </c>
      <c r="R222" s="12">
        <f t="shared" si="126"/>
        <v>30</v>
      </c>
      <c r="S222" s="12">
        <f t="shared" si="126"/>
        <v>0</v>
      </c>
      <c r="T222" s="12">
        <f t="shared" si="126"/>
        <v>30</v>
      </c>
      <c r="U222" s="12">
        <f t="shared" si="126"/>
        <v>0</v>
      </c>
      <c r="V222" s="12">
        <f t="shared" si="126"/>
        <v>30</v>
      </c>
    </row>
    <row r="223" spans="1:22" s="34" customFormat="1" ht="17.25" customHeight="1" hidden="1" outlineLevel="1">
      <c r="A223" s="8"/>
      <c r="B223" s="8"/>
      <c r="C223" s="37" t="s">
        <v>426</v>
      </c>
      <c r="D223" s="1"/>
      <c r="E223" s="2" t="s">
        <v>427</v>
      </c>
      <c r="F223" s="12">
        <f>F224</f>
        <v>218.333</v>
      </c>
      <c r="G223" s="12">
        <f t="shared" si="126"/>
        <v>0</v>
      </c>
      <c r="H223" s="12">
        <f t="shared" si="126"/>
        <v>218.333</v>
      </c>
      <c r="I223" s="12">
        <f t="shared" si="126"/>
        <v>0</v>
      </c>
      <c r="J223" s="12">
        <f t="shared" si="126"/>
        <v>218.333</v>
      </c>
      <c r="K223" s="12">
        <f t="shared" si="126"/>
        <v>0</v>
      </c>
      <c r="L223" s="12">
        <f t="shared" si="126"/>
        <v>218.333</v>
      </c>
      <c r="M223" s="12">
        <f t="shared" si="126"/>
        <v>0</v>
      </c>
      <c r="N223" s="12">
        <f t="shared" si="126"/>
        <v>218.333</v>
      </c>
      <c r="O223" s="12">
        <f t="shared" si="126"/>
        <v>-188.333</v>
      </c>
      <c r="P223" s="12">
        <f t="shared" si="126"/>
        <v>30</v>
      </c>
      <c r="Q223" s="12">
        <f t="shared" si="126"/>
        <v>0</v>
      </c>
      <c r="R223" s="12">
        <f t="shared" si="126"/>
        <v>30</v>
      </c>
      <c r="S223" s="12">
        <f t="shared" si="126"/>
        <v>0</v>
      </c>
      <c r="T223" s="12">
        <f t="shared" si="126"/>
        <v>30</v>
      </c>
      <c r="U223" s="12">
        <f t="shared" si="126"/>
        <v>0</v>
      </c>
      <c r="V223" s="12">
        <f t="shared" si="126"/>
        <v>30</v>
      </c>
    </row>
    <row r="224" spans="1:22" s="34" customFormat="1" ht="28.5" customHeight="1" hidden="1" outlineLevel="1">
      <c r="A224" s="8"/>
      <c r="B224" s="8"/>
      <c r="C224" s="37"/>
      <c r="D224" s="1" t="s">
        <v>137</v>
      </c>
      <c r="E224" s="2" t="s">
        <v>64</v>
      </c>
      <c r="F224" s="12">
        <v>218.333</v>
      </c>
      <c r="G224" s="12"/>
      <c r="H224" s="12">
        <f>SUM(F224:G224)</f>
        <v>218.333</v>
      </c>
      <c r="I224" s="12"/>
      <c r="J224" s="12">
        <f>SUM(H224:I224)</f>
        <v>218.333</v>
      </c>
      <c r="K224" s="12"/>
      <c r="L224" s="12">
        <f>SUM(J224:K224)</f>
        <v>218.333</v>
      </c>
      <c r="M224" s="12"/>
      <c r="N224" s="12">
        <f>SUM(L224:M224)</f>
        <v>218.333</v>
      </c>
      <c r="O224" s="12">
        <v>-188.333</v>
      </c>
      <c r="P224" s="12">
        <f>SUM(N224:O224)</f>
        <v>30</v>
      </c>
      <c r="Q224" s="12"/>
      <c r="R224" s="12">
        <f>SUM(P224:Q224)</f>
        <v>30</v>
      </c>
      <c r="S224" s="12"/>
      <c r="T224" s="12">
        <f>SUM(R224:S224)</f>
        <v>30</v>
      </c>
      <c r="U224" s="12"/>
      <c r="V224" s="12">
        <f>SUM(T224:U224)</f>
        <v>30</v>
      </c>
    </row>
    <row r="225" spans="1:22" s="34" customFormat="1" ht="28.5" customHeight="1" hidden="1" outlineLevel="1">
      <c r="A225" s="8"/>
      <c r="B225" s="8"/>
      <c r="C225" s="37" t="s">
        <v>197</v>
      </c>
      <c r="D225" s="8"/>
      <c r="E225" s="10" t="s">
        <v>558</v>
      </c>
      <c r="F225" s="12">
        <f aca="true" t="shared" si="127" ref="F225:U226">F226</f>
        <v>475.75</v>
      </c>
      <c r="G225" s="12">
        <f t="shared" si="127"/>
        <v>0</v>
      </c>
      <c r="H225" s="12">
        <f t="shared" si="127"/>
        <v>475.75</v>
      </c>
      <c r="I225" s="12">
        <f t="shared" si="127"/>
        <v>0</v>
      </c>
      <c r="J225" s="12">
        <f t="shared" si="127"/>
        <v>475.75</v>
      </c>
      <c r="K225" s="12">
        <f t="shared" si="127"/>
        <v>0</v>
      </c>
      <c r="L225" s="12">
        <f t="shared" si="127"/>
        <v>475.75</v>
      </c>
      <c r="M225" s="12">
        <f t="shared" si="127"/>
        <v>0</v>
      </c>
      <c r="N225" s="12">
        <f t="shared" si="127"/>
        <v>475.75</v>
      </c>
      <c r="O225" s="12">
        <f t="shared" si="127"/>
        <v>-21.75</v>
      </c>
      <c r="P225" s="12">
        <f t="shared" si="127"/>
        <v>454</v>
      </c>
      <c r="Q225" s="12">
        <f t="shared" si="127"/>
        <v>0</v>
      </c>
      <c r="R225" s="12">
        <f t="shared" si="127"/>
        <v>454</v>
      </c>
      <c r="S225" s="12">
        <f t="shared" si="127"/>
        <v>0</v>
      </c>
      <c r="T225" s="12">
        <f t="shared" si="127"/>
        <v>454</v>
      </c>
      <c r="U225" s="12">
        <f t="shared" si="127"/>
        <v>0</v>
      </c>
      <c r="V225" s="12">
        <f>V226</f>
        <v>454</v>
      </c>
    </row>
    <row r="226" spans="1:22" s="34" customFormat="1" ht="28.5" customHeight="1" hidden="1" outlineLevel="1">
      <c r="A226" s="8"/>
      <c r="B226" s="8"/>
      <c r="C226" s="37" t="s">
        <v>199</v>
      </c>
      <c r="D226" s="8"/>
      <c r="E226" s="10" t="s">
        <v>559</v>
      </c>
      <c r="F226" s="12">
        <f t="shared" si="127"/>
        <v>475.75</v>
      </c>
      <c r="G226" s="12">
        <f t="shared" si="127"/>
        <v>0</v>
      </c>
      <c r="H226" s="12">
        <f t="shared" si="127"/>
        <v>475.75</v>
      </c>
      <c r="I226" s="12">
        <f t="shared" si="127"/>
        <v>0</v>
      </c>
      <c r="J226" s="12">
        <f t="shared" si="127"/>
        <v>475.75</v>
      </c>
      <c r="K226" s="12">
        <f t="shared" si="127"/>
        <v>0</v>
      </c>
      <c r="L226" s="12">
        <f t="shared" si="127"/>
        <v>475.75</v>
      </c>
      <c r="M226" s="12">
        <f t="shared" si="127"/>
        <v>0</v>
      </c>
      <c r="N226" s="12">
        <f t="shared" si="127"/>
        <v>475.75</v>
      </c>
      <c r="O226" s="12">
        <f t="shared" si="127"/>
        <v>-21.75</v>
      </c>
      <c r="P226" s="12">
        <f t="shared" si="127"/>
        <v>454</v>
      </c>
      <c r="Q226" s="12">
        <f t="shared" si="127"/>
        <v>0</v>
      </c>
      <c r="R226" s="12">
        <f t="shared" si="127"/>
        <v>454</v>
      </c>
      <c r="S226" s="12">
        <f t="shared" si="127"/>
        <v>0</v>
      </c>
      <c r="T226" s="12">
        <f t="shared" si="127"/>
        <v>454</v>
      </c>
      <c r="U226" s="12">
        <f>U227</f>
        <v>0</v>
      </c>
      <c r="V226" s="12">
        <f>V227</f>
        <v>454</v>
      </c>
    </row>
    <row r="227" spans="1:22" s="34" customFormat="1" ht="28.5" customHeight="1" hidden="1" outlineLevel="1">
      <c r="A227" s="8"/>
      <c r="B227" s="8"/>
      <c r="C227" s="37" t="s">
        <v>198</v>
      </c>
      <c r="D227" s="1"/>
      <c r="E227" s="2" t="s">
        <v>202</v>
      </c>
      <c r="F227" s="12">
        <f aca="true" t="shared" si="128" ref="F227:L227">F228+F230</f>
        <v>475.75</v>
      </c>
      <c r="G227" s="12">
        <f t="shared" si="128"/>
        <v>0</v>
      </c>
      <c r="H227" s="12">
        <f t="shared" si="128"/>
        <v>475.75</v>
      </c>
      <c r="I227" s="12">
        <f t="shared" si="128"/>
        <v>0</v>
      </c>
      <c r="J227" s="12">
        <f t="shared" si="128"/>
        <v>475.75</v>
      </c>
      <c r="K227" s="12">
        <f t="shared" si="128"/>
        <v>0</v>
      </c>
      <c r="L227" s="12">
        <f t="shared" si="128"/>
        <v>475.75</v>
      </c>
      <c r="M227" s="12">
        <f aca="true" t="shared" si="129" ref="M227:R227">M228+M230</f>
        <v>0</v>
      </c>
      <c r="N227" s="12">
        <f t="shared" si="129"/>
        <v>475.75</v>
      </c>
      <c r="O227" s="12">
        <f t="shared" si="129"/>
        <v>-21.75</v>
      </c>
      <c r="P227" s="12">
        <f t="shared" si="129"/>
        <v>454</v>
      </c>
      <c r="Q227" s="12">
        <f t="shared" si="129"/>
        <v>0</v>
      </c>
      <c r="R227" s="12">
        <f t="shared" si="129"/>
        <v>454</v>
      </c>
      <c r="S227" s="12">
        <f>S228+S230</f>
        <v>0</v>
      </c>
      <c r="T227" s="12">
        <f>T228+T230</f>
        <v>454</v>
      </c>
      <c r="U227" s="12">
        <f>U228+U230</f>
        <v>0</v>
      </c>
      <c r="V227" s="12">
        <f>V228+V230</f>
        <v>454</v>
      </c>
    </row>
    <row r="228" spans="1:22" s="34" customFormat="1" ht="28.5" customHeight="1" hidden="1" outlineLevel="1">
      <c r="A228" s="8"/>
      <c r="B228" s="8"/>
      <c r="C228" s="37" t="s">
        <v>478</v>
      </c>
      <c r="D228" s="1"/>
      <c r="E228" s="2" t="s">
        <v>572</v>
      </c>
      <c r="F228" s="12">
        <f aca="true" t="shared" si="130" ref="F228:V228">F229</f>
        <v>454</v>
      </c>
      <c r="G228" s="12">
        <f t="shared" si="130"/>
        <v>0</v>
      </c>
      <c r="H228" s="12">
        <f t="shared" si="130"/>
        <v>454</v>
      </c>
      <c r="I228" s="12">
        <f t="shared" si="130"/>
        <v>0</v>
      </c>
      <c r="J228" s="12">
        <f t="shared" si="130"/>
        <v>454</v>
      </c>
      <c r="K228" s="12">
        <f t="shared" si="130"/>
        <v>0</v>
      </c>
      <c r="L228" s="12">
        <f t="shared" si="130"/>
        <v>454</v>
      </c>
      <c r="M228" s="12">
        <f t="shared" si="130"/>
        <v>0</v>
      </c>
      <c r="N228" s="12">
        <f t="shared" si="130"/>
        <v>454</v>
      </c>
      <c r="O228" s="12">
        <f t="shared" si="130"/>
        <v>0</v>
      </c>
      <c r="P228" s="12">
        <f t="shared" si="130"/>
        <v>454</v>
      </c>
      <c r="Q228" s="12">
        <f t="shared" si="130"/>
        <v>0</v>
      </c>
      <c r="R228" s="12">
        <f t="shared" si="130"/>
        <v>454</v>
      </c>
      <c r="S228" s="12">
        <f t="shared" si="130"/>
        <v>0</v>
      </c>
      <c r="T228" s="12">
        <f t="shared" si="130"/>
        <v>454</v>
      </c>
      <c r="U228" s="12">
        <f t="shared" si="130"/>
        <v>0</v>
      </c>
      <c r="V228" s="12">
        <f t="shared" si="130"/>
        <v>454</v>
      </c>
    </row>
    <row r="229" spans="1:22" s="34" customFormat="1" ht="28.5" customHeight="1" hidden="1" outlineLevel="1">
      <c r="A229" s="8"/>
      <c r="B229" s="8"/>
      <c r="C229" s="37"/>
      <c r="D229" s="1" t="s">
        <v>137</v>
      </c>
      <c r="E229" s="2" t="s">
        <v>64</v>
      </c>
      <c r="F229" s="12">
        <f>475.75-21.75</f>
        <v>454</v>
      </c>
      <c r="G229" s="12"/>
      <c r="H229" s="12">
        <f>SUM(F229:G229)</f>
        <v>454</v>
      </c>
      <c r="I229" s="12"/>
      <c r="J229" s="12">
        <f>SUM(H229:I229)</f>
        <v>454</v>
      </c>
      <c r="K229" s="12"/>
      <c r="L229" s="12">
        <f>SUM(J229:K229)</f>
        <v>454</v>
      </c>
      <c r="M229" s="12"/>
      <c r="N229" s="12">
        <f>SUM(L229:M229)</f>
        <v>454</v>
      </c>
      <c r="O229" s="12"/>
      <c r="P229" s="12">
        <f>SUM(N229:O229)</f>
        <v>454</v>
      </c>
      <c r="Q229" s="12"/>
      <c r="R229" s="12">
        <f>SUM(P229:Q229)</f>
        <v>454</v>
      </c>
      <c r="S229" s="12"/>
      <c r="T229" s="12">
        <f>SUM(R229:S229)</f>
        <v>454</v>
      </c>
      <c r="U229" s="12"/>
      <c r="V229" s="12">
        <f>SUM(T229:U229)</f>
        <v>454</v>
      </c>
    </row>
    <row r="230" spans="1:22" s="34" customFormat="1" ht="16.5" customHeight="1" hidden="1" outlineLevel="1">
      <c r="A230" s="8"/>
      <c r="B230" s="8"/>
      <c r="C230" s="37" t="s">
        <v>163</v>
      </c>
      <c r="D230" s="1"/>
      <c r="E230" s="2" t="s">
        <v>499</v>
      </c>
      <c r="F230" s="12">
        <f aca="true" t="shared" si="131" ref="F230:U231">F231</f>
        <v>21.75</v>
      </c>
      <c r="G230" s="12">
        <f t="shared" si="131"/>
        <v>0</v>
      </c>
      <c r="H230" s="12">
        <f t="shared" si="131"/>
        <v>21.75</v>
      </c>
      <c r="I230" s="12">
        <f t="shared" si="131"/>
        <v>0</v>
      </c>
      <c r="J230" s="12">
        <f t="shared" si="131"/>
        <v>21.75</v>
      </c>
      <c r="K230" s="12">
        <f t="shared" si="131"/>
        <v>0</v>
      </c>
      <c r="L230" s="12">
        <f t="shared" si="131"/>
        <v>21.75</v>
      </c>
      <c r="M230" s="12">
        <f t="shared" si="131"/>
        <v>0</v>
      </c>
      <c r="N230" s="12">
        <f t="shared" si="131"/>
        <v>21.75</v>
      </c>
      <c r="O230" s="12">
        <f t="shared" si="131"/>
        <v>-21.75</v>
      </c>
      <c r="P230" s="12">
        <f t="shared" si="131"/>
        <v>0</v>
      </c>
      <c r="Q230" s="12">
        <f t="shared" si="131"/>
        <v>0</v>
      </c>
      <c r="R230" s="12">
        <f t="shared" si="131"/>
        <v>0</v>
      </c>
      <c r="S230" s="12">
        <f t="shared" si="131"/>
        <v>0</v>
      </c>
      <c r="T230" s="12">
        <f t="shared" si="131"/>
        <v>0</v>
      </c>
      <c r="U230" s="12">
        <f t="shared" si="131"/>
        <v>0</v>
      </c>
      <c r="V230" s="12">
        <f>V231</f>
        <v>0</v>
      </c>
    </row>
    <row r="231" spans="1:22" s="34" customFormat="1" ht="28.5" customHeight="1" hidden="1" outlineLevel="1">
      <c r="A231" s="8"/>
      <c r="B231" s="8"/>
      <c r="C231" s="37"/>
      <c r="D231" s="1" t="s">
        <v>137</v>
      </c>
      <c r="E231" s="2" t="s">
        <v>64</v>
      </c>
      <c r="F231" s="12">
        <f t="shared" si="131"/>
        <v>21.75</v>
      </c>
      <c r="G231" s="12">
        <f t="shared" si="131"/>
        <v>0</v>
      </c>
      <c r="H231" s="12">
        <f t="shared" si="131"/>
        <v>21.75</v>
      </c>
      <c r="I231" s="12">
        <f t="shared" si="131"/>
        <v>0</v>
      </c>
      <c r="J231" s="12">
        <f t="shared" si="131"/>
        <v>21.75</v>
      </c>
      <c r="K231" s="12">
        <f t="shared" si="131"/>
        <v>0</v>
      </c>
      <c r="L231" s="12">
        <f t="shared" si="131"/>
        <v>21.75</v>
      </c>
      <c r="M231" s="12">
        <f t="shared" si="131"/>
        <v>0</v>
      </c>
      <c r="N231" s="12">
        <f t="shared" si="131"/>
        <v>21.75</v>
      </c>
      <c r="O231" s="12">
        <f t="shared" si="131"/>
        <v>-21.75</v>
      </c>
      <c r="P231" s="12">
        <f t="shared" si="131"/>
        <v>0</v>
      </c>
      <c r="Q231" s="12">
        <f t="shared" si="131"/>
        <v>0</v>
      </c>
      <c r="R231" s="12">
        <f t="shared" si="131"/>
        <v>0</v>
      </c>
      <c r="S231" s="12">
        <f t="shared" si="131"/>
        <v>0</v>
      </c>
      <c r="T231" s="12">
        <f t="shared" si="131"/>
        <v>0</v>
      </c>
      <c r="U231" s="12">
        <f>U232</f>
        <v>0</v>
      </c>
      <c r="V231" s="12">
        <f>V232</f>
        <v>0</v>
      </c>
    </row>
    <row r="232" spans="1:22" s="34" customFormat="1" ht="17.25" customHeight="1" hidden="1" outlineLevel="1">
      <c r="A232" s="8"/>
      <c r="B232" s="8"/>
      <c r="C232" s="37"/>
      <c r="D232" s="1"/>
      <c r="E232" s="2" t="s">
        <v>56</v>
      </c>
      <c r="F232" s="12">
        <v>21.75</v>
      </c>
      <c r="G232" s="12"/>
      <c r="H232" s="12">
        <f>SUM(F232:G232)</f>
        <v>21.75</v>
      </c>
      <c r="I232" s="12"/>
      <c r="J232" s="12">
        <f>SUM(H232:I232)</f>
        <v>21.75</v>
      </c>
      <c r="K232" s="12"/>
      <c r="L232" s="12">
        <f>SUM(J232:K232)</f>
        <v>21.75</v>
      </c>
      <c r="M232" s="12"/>
      <c r="N232" s="12">
        <f>SUM(L232:M232)</f>
        <v>21.75</v>
      </c>
      <c r="O232" s="12">
        <v>-21.75</v>
      </c>
      <c r="P232" s="12">
        <f>SUM(N232:O232)</f>
        <v>0</v>
      </c>
      <c r="Q232" s="12"/>
      <c r="R232" s="12">
        <f>SUM(P232:Q232)</f>
        <v>0</v>
      </c>
      <c r="S232" s="12"/>
      <c r="T232" s="12">
        <f>SUM(R232:S232)</f>
        <v>0</v>
      </c>
      <c r="U232" s="12"/>
      <c r="V232" s="12">
        <f>SUM(T232:U232)</f>
        <v>0</v>
      </c>
    </row>
    <row r="233" spans="1:22" s="34" customFormat="1" ht="17.25" customHeight="1" collapsed="1">
      <c r="A233" s="8"/>
      <c r="B233" s="37" t="s">
        <v>24</v>
      </c>
      <c r="C233" s="33"/>
      <c r="D233" s="9"/>
      <c r="E233" s="10" t="s">
        <v>25</v>
      </c>
      <c r="F233" s="12">
        <f aca="true" t="shared" si="132" ref="F233:N233">F234+F284+F310</f>
        <v>54221.880339999996</v>
      </c>
      <c r="G233" s="12">
        <f t="shared" si="132"/>
        <v>165.7</v>
      </c>
      <c r="H233" s="12">
        <f t="shared" si="132"/>
        <v>54387.58034</v>
      </c>
      <c r="I233" s="12">
        <f t="shared" si="132"/>
        <v>207.02100000000002</v>
      </c>
      <c r="J233" s="12">
        <f t="shared" si="132"/>
        <v>54594.60134000001</v>
      </c>
      <c r="K233" s="12">
        <f t="shared" si="132"/>
        <v>12817.726340000001</v>
      </c>
      <c r="L233" s="12">
        <f t="shared" si="132"/>
        <v>67412.32768</v>
      </c>
      <c r="M233" s="12">
        <f t="shared" si="132"/>
        <v>377.80069000000003</v>
      </c>
      <c r="N233" s="12">
        <f t="shared" si="132"/>
        <v>67790.12836999999</v>
      </c>
      <c r="O233" s="12">
        <f aca="true" t="shared" si="133" ref="O233:T233">O234+O284+O310</f>
        <v>3273.82719</v>
      </c>
      <c r="P233" s="12">
        <f t="shared" si="133"/>
        <v>71063.95556</v>
      </c>
      <c r="Q233" s="12">
        <f t="shared" si="133"/>
        <v>2598.85557</v>
      </c>
      <c r="R233" s="12">
        <f t="shared" si="133"/>
        <v>73662.81113</v>
      </c>
      <c r="S233" s="12">
        <f t="shared" si="133"/>
        <v>79.71683</v>
      </c>
      <c r="T233" s="12">
        <f t="shared" si="133"/>
        <v>73742.52796</v>
      </c>
      <c r="U233" s="12">
        <f>U234+U284+U310</f>
        <v>118</v>
      </c>
      <c r="V233" s="12">
        <f>V234+V284+V310</f>
        <v>73860.52796</v>
      </c>
    </row>
    <row r="234" spans="1:22" s="34" customFormat="1" ht="17.25" customHeight="1" hidden="1" outlineLevel="1">
      <c r="A234" s="8"/>
      <c r="B234" s="37" t="s">
        <v>26</v>
      </c>
      <c r="C234" s="33"/>
      <c r="D234" s="9"/>
      <c r="E234" s="10" t="s">
        <v>27</v>
      </c>
      <c r="F234" s="12">
        <f aca="true" t="shared" si="134" ref="F234:K234">F235+F240+F273</f>
        <v>18793.38524</v>
      </c>
      <c r="G234" s="12">
        <f t="shared" si="134"/>
        <v>0</v>
      </c>
      <c r="H234" s="12">
        <f t="shared" si="134"/>
        <v>18793.38524</v>
      </c>
      <c r="I234" s="12">
        <f t="shared" si="134"/>
        <v>207.02100000000002</v>
      </c>
      <c r="J234" s="12">
        <f t="shared" si="134"/>
        <v>19000.40624</v>
      </c>
      <c r="K234" s="12">
        <f t="shared" si="134"/>
        <v>277.353</v>
      </c>
      <c r="L234" s="12">
        <f aca="true" t="shared" si="135" ref="L234:R234">L235+L240+L273+L278</f>
        <v>19277.759239999996</v>
      </c>
      <c r="M234" s="12">
        <f t="shared" si="135"/>
        <v>484.16749000000004</v>
      </c>
      <c r="N234" s="12">
        <f t="shared" si="135"/>
        <v>19761.926729999996</v>
      </c>
      <c r="O234" s="12">
        <f t="shared" si="135"/>
        <v>1.25</v>
      </c>
      <c r="P234" s="12">
        <f t="shared" si="135"/>
        <v>19763.176729999996</v>
      </c>
      <c r="Q234" s="12">
        <f t="shared" si="135"/>
        <v>2598.85557</v>
      </c>
      <c r="R234" s="12">
        <f t="shared" si="135"/>
        <v>22362.032299999995</v>
      </c>
      <c r="S234" s="12">
        <f>S235+S240+S273+S278</f>
        <v>98.52544</v>
      </c>
      <c r="T234" s="12">
        <f>T235+T240+T273+T278</f>
        <v>22460.557739999997</v>
      </c>
      <c r="U234" s="12">
        <f>U235+U240+U273+U278</f>
        <v>0</v>
      </c>
      <c r="V234" s="12">
        <f>V235+V240+V273+V278</f>
        <v>22460.557739999997</v>
      </c>
    </row>
    <row r="235" spans="1:22" s="34" customFormat="1" ht="27.75" customHeight="1" hidden="1" outlineLevel="1">
      <c r="A235" s="8"/>
      <c r="B235" s="8"/>
      <c r="C235" s="9" t="s">
        <v>75</v>
      </c>
      <c r="D235" s="1"/>
      <c r="E235" s="2" t="s">
        <v>536</v>
      </c>
      <c r="F235" s="12">
        <f>F236</f>
        <v>296.3</v>
      </c>
      <c r="G235" s="12">
        <f aca="true" t="shared" si="136" ref="G235:V238">G236</f>
        <v>0</v>
      </c>
      <c r="H235" s="12">
        <f t="shared" si="136"/>
        <v>296.3</v>
      </c>
      <c r="I235" s="12">
        <f t="shared" si="136"/>
        <v>0</v>
      </c>
      <c r="J235" s="12">
        <f t="shared" si="136"/>
        <v>296.3</v>
      </c>
      <c r="K235" s="12">
        <f t="shared" si="136"/>
        <v>0</v>
      </c>
      <c r="L235" s="12">
        <f t="shared" si="136"/>
        <v>296.3</v>
      </c>
      <c r="M235" s="12">
        <f t="shared" si="136"/>
        <v>0</v>
      </c>
      <c r="N235" s="12">
        <f t="shared" si="136"/>
        <v>296.3</v>
      </c>
      <c r="O235" s="12">
        <f t="shared" si="136"/>
        <v>0</v>
      </c>
      <c r="P235" s="12">
        <f t="shared" si="136"/>
        <v>296.3</v>
      </c>
      <c r="Q235" s="12">
        <f t="shared" si="136"/>
        <v>0</v>
      </c>
      <c r="R235" s="12">
        <f t="shared" si="136"/>
        <v>296.3</v>
      </c>
      <c r="S235" s="12">
        <f t="shared" si="136"/>
        <v>0</v>
      </c>
      <c r="T235" s="12">
        <f t="shared" si="136"/>
        <v>296.3</v>
      </c>
      <c r="U235" s="12">
        <f t="shared" si="136"/>
        <v>0</v>
      </c>
      <c r="V235" s="12">
        <f t="shared" si="136"/>
        <v>296.3</v>
      </c>
    </row>
    <row r="236" spans="1:22" s="34" customFormat="1" ht="16.5" customHeight="1" hidden="1" outlineLevel="1">
      <c r="A236" s="8"/>
      <c r="B236" s="8"/>
      <c r="C236" s="9" t="s">
        <v>78</v>
      </c>
      <c r="D236" s="1"/>
      <c r="E236" s="2" t="s">
        <v>91</v>
      </c>
      <c r="F236" s="12">
        <f>F237</f>
        <v>296.3</v>
      </c>
      <c r="G236" s="12">
        <f t="shared" si="136"/>
        <v>0</v>
      </c>
      <c r="H236" s="12">
        <f t="shared" si="136"/>
        <v>296.3</v>
      </c>
      <c r="I236" s="12">
        <f t="shared" si="136"/>
        <v>0</v>
      </c>
      <c r="J236" s="12">
        <f t="shared" si="136"/>
        <v>296.3</v>
      </c>
      <c r="K236" s="12">
        <f t="shared" si="136"/>
        <v>0</v>
      </c>
      <c r="L236" s="12">
        <f t="shared" si="136"/>
        <v>296.3</v>
      </c>
      <c r="M236" s="12">
        <f t="shared" si="136"/>
        <v>0</v>
      </c>
      <c r="N236" s="12">
        <f t="shared" si="136"/>
        <v>296.3</v>
      </c>
      <c r="O236" s="12">
        <f t="shared" si="136"/>
        <v>0</v>
      </c>
      <c r="P236" s="12">
        <f t="shared" si="136"/>
        <v>296.3</v>
      </c>
      <c r="Q236" s="12">
        <f t="shared" si="136"/>
        <v>0</v>
      </c>
      <c r="R236" s="12">
        <f t="shared" si="136"/>
        <v>296.3</v>
      </c>
      <c r="S236" s="12">
        <f t="shared" si="136"/>
        <v>0</v>
      </c>
      <c r="T236" s="12">
        <f t="shared" si="136"/>
        <v>296.3</v>
      </c>
      <c r="U236" s="12">
        <f t="shared" si="136"/>
        <v>0</v>
      </c>
      <c r="V236" s="12">
        <f t="shared" si="136"/>
        <v>296.3</v>
      </c>
    </row>
    <row r="237" spans="1:22" s="34" customFormat="1" ht="28.5" customHeight="1" hidden="1" outlineLevel="1">
      <c r="A237" s="8"/>
      <c r="B237" s="8"/>
      <c r="C237" s="9" t="s">
        <v>250</v>
      </c>
      <c r="D237" s="1"/>
      <c r="E237" s="2" t="s">
        <v>1</v>
      </c>
      <c r="F237" s="12">
        <f>F238</f>
        <v>296.3</v>
      </c>
      <c r="G237" s="12">
        <f t="shared" si="136"/>
        <v>0</v>
      </c>
      <c r="H237" s="12">
        <f t="shared" si="136"/>
        <v>296.3</v>
      </c>
      <c r="I237" s="12">
        <f t="shared" si="136"/>
        <v>0</v>
      </c>
      <c r="J237" s="12">
        <f t="shared" si="136"/>
        <v>296.3</v>
      </c>
      <c r="K237" s="12">
        <f t="shared" si="136"/>
        <v>0</v>
      </c>
      <c r="L237" s="12">
        <f t="shared" si="136"/>
        <v>296.3</v>
      </c>
      <c r="M237" s="12">
        <f t="shared" si="136"/>
        <v>0</v>
      </c>
      <c r="N237" s="12">
        <f t="shared" si="136"/>
        <v>296.3</v>
      </c>
      <c r="O237" s="12">
        <f t="shared" si="136"/>
        <v>0</v>
      </c>
      <c r="P237" s="12">
        <f t="shared" si="136"/>
        <v>296.3</v>
      </c>
      <c r="Q237" s="12">
        <f t="shared" si="136"/>
        <v>0</v>
      </c>
      <c r="R237" s="12">
        <f t="shared" si="136"/>
        <v>296.3</v>
      </c>
      <c r="S237" s="12">
        <f t="shared" si="136"/>
        <v>0</v>
      </c>
      <c r="T237" s="12">
        <f t="shared" si="136"/>
        <v>296.3</v>
      </c>
      <c r="U237" s="12">
        <f t="shared" si="136"/>
        <v>0</v>
      </c>
      <c r="V237" s="12">
        <f t="shared" si="136"/>
        <v>296.3</v>
      </c>
    </row>
    <row r="238" spans="1:22" s="115" customFormat="1" ht="41.25" customHeight="1" hidden="1" outlineLevel="1">
      <c r="A238" s="8"/>
      <c r="B238" s="8"/>
      <c r="C238" s="9" t="s">
        <v>251</v>
      </c>
      <c r="D238" s="1"/>
      <c r="E238" s="2" t="s">
        <v>184</v>
      </c>
      <c r="F238" s="12">
        <f>F239</f>
        <v>296.3</v>
      </c>
      <c r="G238" s="12">
        <f t="shared" si="136"/>
        <v>0</v>
      </c>
      <c r="H238" s="12">
        <f t="shared" si="136"/>
        <v>296.3</v>
      </c>
      <c r="I238" s="12">
        <f t="shared" si="136"/>
        <v>0</v>
      </c>
      <c r="J238" s="12">
        <f t="shared" si="136"/>
        <v>296.3</v>
      </c>
      <c r="K238" s="12">
        <f t="shared" si="136"/>
        <v>0</v>
      </c>
      <c r="L238" s="12">
        <f t="shared" si="136"/>
        <v>296.3</v>
      </c>
      <c r="M238" s="12">
        <f t="shared" si="136"/>
        <v>0</v>
      </c>
      <c r="N238" s="12">
        <f t="shared" si="136"/>
        <v>296.3</v>
      </c>
      <c r="O238" s="12">
        <f t="shared" si="136"/>
        <v>0</v>
      </c>
      <c r="P238" s="12">
        <f t="shared" si="136"/>
        <v>296.3</v>
      </c>
      <c r="Q238" s="12">
        <f t="shared" si="136"/>
        <v>0</v>
      </c>
      <c r="R238" s="12">
        <f t="shared" si="136"/>
        <v>296.3</v>
      </c>
      <c r="S238" s="12">
        <f t="shared" si="136"/>
        <v>0</v>
      </c>
      <c r="T238" s="12">
        <f t="shared" si="136"/>
        <v>296.3</v>
      </c>
      <c r="U238" s="12">
        <f t="shared" si="136"/>
        <v>0</v>
      </c>
      <c r="V238" s="12">
        <f t="shared" si="136"/>
        <v>296.3</v>
      </c>
    </row>
    <row r="239" spans="1:22" s="34" customFormat="1" ht="27.75" customHeight="1" hidden="1" outlineLevel="1">
      <c r="A239" s="8"/>
      <c r="B239" s="8"/>
      <c r="C239" s="9"/>
      <c r="D239" s="1" t="s">
        <v>137</v>
      </c>
      <c r="E239" s="2" t="s">
        <v>64</v>
      </c>
      <c r="F239" s="12">
        <v>296.3</v>
      </c>
      <c r="G239" s="12"/>
      <c r="H239" s="12">
        <f>SUM(F239:G239)</f>
        <v>296.3</v>
      </c>
      <c r="I239" s="12"/>
      <c r="J239" s="12">
        <f>SUM(H239:I239)</f>
        <v>296.3</v>
      </c>
      <c r="K239" s="12"/>
      <c r="L239" s="12">
        <f>SUM(J239:K239)</f>
        <v>296.3</v>
      </c>
      <c r="M239" s="12"/>
      <c r="N239" s="12">
        <f>SUM(L239:M239)</f>
        <v>296.3</v>
      </c>
      <c r="O239" s="12"/>
      <c r="P239" s="12">
        <f>SUM(N239:O239)</f>
        <v>296.3</v>
      </c>
      <c r="Q239" s="12"/>
      <c r="R239" s="12">
        <f>SUM(P239:Q239)</f>
        <v>296.3</v>
      </c>
      <c r="S239" s="12"/>
      <c r="T239" s="12">
        <f>SUM(R239:S239)</f>
        <v>296.3</v>
      </c>
      <c r="U239" s="12"/>
      <c r="V239" s="12">
        <f>SUM(T239:U239)</f>
        <v>296.3</v>
      </c>
    </row>
    <row r="240" spans="1:22" s="34" customFormat="1" ht="40.5" customHeight="1" hidden="1" outlineLevel="1">
      <c r="A240" s="8"/>
      <c r="B240" s="8"/>
      <c r="C240" s="37" t="s">
        <v>106</v>
      </c>
      <c r="D240" s="1"/>
      <c r="E240" s="2" t="s">
        <v>556</v>
      </c>
      <c r="F240" s="12">
        <f aca="true" t="shared" si="137" ref="F240:L240">F241+F265</f>
        <v>18044.08524</v>
      </c>
      <c r="G240" s="12">
        <f t="shared" si="137"/>
        <v>0</v>
      </c>
      <c r="H240" s="12">
        <f t="shared" si="137"/>
        <v>18044.08524</v>
      </c>
      <c r="I240" s="12">
        <f t="shared" si="137"/>
        <v>207.02100000000002</v>
      </c>
      <c r="J240" s="12">
        <f t="shared" si="137"/>
        <v>18251.10624</v>
      </c>
      <c r="K240" s="12">
        <f t="shared" si="137"/>
        <v>277.353</v>
      </c>
      <c r="L240" s="12">
        <f t="shared" si="137"/>
        <v>18528.459239999996</v>
      </c>
      <c r="M240" s="12">
        <f aca="true" t="shared" si="138" ref="M240:R240">M241+M265</f>
        <v>0</v>
      </c>
      <c r="N240" s="12">
        <f t="shared" si="138"/>
        <v>18528.459239999996</v>
      </c>
      <c r="O240" s="12">
        <f t="shared" si="138"/>
        <v>1.25</v>
      </c>
      <c r="P240" s="12">
        <f t="shared" si="138"/>
        <v>18529.709239999996</v>
      </c>
      <c r="Q240" s="12">
        <f t="shared" si="138"/>
        <v>-48.14443</v>
      </c>
      <c r="R240" s="12">
        <f t="shared" si="138"/>
        <v>18481.564809999996</v>
      </c>
      <c r="S240" s="12">
        <f>S241+S265</f>
        <v>0</v>
      </c>
      <c r="T240" s="12">
        <f>T241+T265</f>
        <v>18481.564809999996</v>
      </c>
      <c r="U240" s="12">
        <f>U241+U265</f>
        <v>0</v>
      </c>
      <c r="V240" s="12">
        <f>V241+V265</f>
        <v>18481.564809999996</v>
      </c>
    </row>
    <row r="241" spans="1:22" s="34" customFormat="1" ht="27.75" customHeight="1" hidden="1" outlineLevel="1">
      <c r="A241" s="8"/>
      <c r="B241" s="8"/>
      <c r="C241" s="37" t="s">
        <v>107</v>
      </c>
      <c r="D241" s="1"/>
      <c r="E241" s="2" t="s">
        <v>415</v>
      </c>
      <c r="F241" s="12">
        <f aca="true" t="shared" si="139" ref="F241:L241">F242+F260</f>
        <v>15336.085239999999</v>
      </c>
      <c r="G241" s="12">
        <f t="shared" si="139"/>
        <v>0</v>
      </c>
      <c r="H241" s="12">
        <f t="shared" si="139"/>
        <v>15336.085239999999</v>
      </c>
      <c r="I241" s="12">
        <f t="shared" si="139"/>
        <v>207.02100000000002</v>
      </c>
      <c r="J241" s="12">
        <f t="shared" si="139"/>
        <v>15543.10624</v>
      </c>
      <c r="K241" s="12">
        <f t="shared" si="139"/>
        <v>277.353</v>
      </c>
      <c r="L241" s="12">
        <f t="shared" si="139"/>
        <v>15820.459239999998</v>
      </c>
      <c r="M241" s="12">
        <f aca="true" t="shared" si="140" ref="M241:R241">M242+M260</f>
        <v>0</v>
      </c>
      <c r="N241" s="12">
        <f t="shared" si="140"/>
        <v>15820.459239999998</v>
      </c>
      <c r="O241" s="12">
        <f t="shared" si="140"/>
        <v>1.25</v>
      </c>
      <c r="P241" s="12">
        <f t="shared" si="140"/>
        <v>15821.709239999998</v>
      </c>
      <c r="Q241" s="12">
        <f t="shared" si="140"/>
        <v>-48.14443</v>
      </c>
      <c r="R241" s="12">
        <f t="shared" si="140"/>
        <v>15773.564809999998</v>
      </c>
      <c r="S241" s="12">
        <f>S242+S260</f>
        <v>0</v>
      </c>
      <c r="T241" s="12">
        <f>T242+T260</f>
        <v>15773.564809999998</v>
      </c>
      <c r="U241" s="12">
        <f>U242+U260</f>
        <v>0</v>
      </c>
      <c r="V241" s="12">
        <f>V242+V260</f>
        <v>15773.564809999998</v>
      </c>
    </row>
    <row r="242" spans="1:22" s="34" customFormat="1" ht="27.75" customHeight="1" hidden="1" outlineLevel="1">
      <c r="A242" s="8"/>
      <c r="B242" s="8"/>
      <c r="C242" s="37" t="s">
        <v>108</v>
      </c>
      <c r="D242" s="1"/>
      <c r="E242" s="2" t="s">
        <v>432</v>
      </c>
      <c r="F242" s="12">
        <f>F243+F256+F247</f>
        <v>3475.48524</v>
      </c>
      <c r="G242" s="12">
        <f>G243+G256+G247</f>
        <v>0</v>
      </c>
      <c r="H242" s="12">
        <f>H243+H256+H247+H251</f>
        <v>3475.48524</v>
      </c>
      <c r="I242" s="12">
        <f>I243+I256+I247+I251</f>
        <v>207.02100000000002</v>
      </c>
      <c r="J242" s="12">
        <f>J243+J256+J247+J251</f>
        <v>3682.50624</v>
      </c>
      <c r="K242" s="12">
        <f>K243+K256+K247+K251</f>
        <v>277.353</v>
      </c>
      <c r="L242" s="12">
        <f aca="true" t="shared" si="141" ref="L242:R242">L243+L256+L247+L251+L245</f>
        <v>3959.8592399999998</v>
      </c>
      <c r="M242" s="12">
        <f t="shared" si="141"/>
        <v>0</v>
      </c>
      <c r="N242" s="12">
        <f t="shared" si="141"/>
        <v>3959.8592399999998</v>
      </c>
      <c r="O242" s="12">
        <f t="shared" si="141"/>
        <v>1.25</v>
      </c>
      <c r="P242" s="12">
        <f t="shared" si="141"/>
        <v>3961.1092399999998</v>
      </c>
      <c r="Q242" s="12">
        <f t="shared" si="141"/>
        <v>-48.14443</v>
      </c>
      <c r="R242" s="12">
        <f t="shared" si="141"/>
        <v>3912.96481</v>
      </c>
      <c r="S242" s="12">
        <f>S243+S256+S247+S251+S245</f>
        <v>0</v>
      </c>
      <c r="T242" s="12">
        <f>T243+T256+T247+T251+T245</f>
        <v>3912.96481</v>
      </c>
      <c r="U242" s="12">
        <f>U243+U256+U247+U251+U245</f>
        <v>0</v>
      </c>
      <c r="V242" s="12">
        <f>V243+V256+V247+V251+V245</f>
        <v>3912.96481</v>
      </c>
    </row>
    <row r="243" spans="1:22" s="34" customFormat="1" ht="29.25" customHeight="1" hidden="1" outlineLevel="1">
      <c r="A243" s="8"/>
      <c r="B243" s="8"/>
      <c r="C243" s="37" t="s">
        <v>411</v>
      </c>
      <c r="D243" s="1"/>
      <c r="E243" s="2" t="s">
        <v>451</v>
      </c>
      <c r="F243" s="12">
        <f aca="true" t="shared" si="142" ref="F243:V243">F244</f>
        <v>388</v>
      </c>
      <c r="G243" s="12">
        <f t="shared" si="142"/>
        <v>0</v>
      </c>
      <c r="H243" s="12">
        <f t="shared" si="142"/>
        <v>388</v>
      </c>
      <c r="I243" s="12">
        <f t="shared" si="142"/>
        <v>0</v>
      </c>
      <c r="J243" s="12">
        <f t="shared" si="142"/>
        <v>388</v>
      </c>
      <c r="K243" s="12">
        <f t="shared" si="142"/>
        <v>0</v>
      </c>
      <c r="L243" s="12">
        <f t="shared" si="142"/>
        <v>388</v>
      </c>
      <c r="M243" s="12">
        <f t="shared" si="142"/>
        <v>0</v>
      </c>
      <c r="N243" s="12">
        <f t="shared" si="142"/>
        <v>388</v>
      </c>
      <c r="O243" s="12">
        <f t="shared" si="142"/>
        <v>0</v>
      </c>
      <c r="P243" s="12">
        <f t="shared" si="142"/>
        <v>388</v>
      </c>
      <c r="Q243" s="12">
        <f t="shared" si="142"/>
        <v>0</v>
      </c>
      <c r="R243" s="12">
        <f t="shared" si="142"/>
        <v>388</v>
      </c>
      <c r="S243" s="12">
        <f t="shared" si="142"/>
        <v>0</v>
      </c>
      <c r="T243" s="12">
        <f t="shared" si="142"/>
        <v>388</v>
      </c>
      <c r="U243" s="12">
        <f t="shared" si="142"/>
        <v>0</v>
      </c>
      <c r="V243" s="12">
        <f t="shared" si="142"/>
        <v>388</v>
      </c>
    </row>
    <row r="244" spans="1:22" s="34" customFormat="1" ht="29.25" customHeight="1" hidden="1" outlineLevel="1">
      <c r="A244" s="8"/>
      <c r="B244" s="8"/>
      <c r="C244" s="37"/>
      <c r="D244" s="1" t="s">
        <v>137</v>
      </c>
      <c r="E244" s="2" t="s">
        <v>64</v>
      </c>
      <c r="F244" s="12">
        <v>388</v>
      </c>
      <c r="G244" s="12"/>
      <c r="H244" s="12">
        <f>SUM(F244:G244)</f>
        <v>388</v>
      </c>
      <c r="I244" s="12"/>
      <c r="J244" s="12">
        <f>SUM(H244:I244)</f>
        <v>388</v>
      </c>
      <c r="K244" s="12"/>
      <c r="L244" s="12">
        <f>SUM(J244:K244)</f>
        <v>388</v>
      </c>
      <c r="M244" s="12"/>
      <c r="N244" s="12">
        <f>SUM(L244:M244)</f>
        <v>388</v>
      </c>
      <c r="O244" s="12"/>
      <c r="P244" s="12">
        <f>SUM(N244:O244)</f>
        <v>388</v>
      </c>
      <c r="Q244" s="12"/>
      <c r="R244" s="12">
        <f>SUM(P244:Q244)</f>
        <v>388</v>
      </c>
      <c r="S244" s="12"/>
      <c r="T244" s="12">
        <f>SUM(R244:S244)</f>
        <v>388</v>
      </c>
      <c r="U244" s="12"/>
      <c r="V244" s="12">
        <f>SUM(T244:U244)</f>
        <v>388</v>
      </c>
    </row>
    <row r="245" spans="1:22" s="34" customFormat="1" ht="29.25" customHeight="1" hidden="1" outlineLevel="1" collapsed="1">
      <c r="A245" s="8"/>
      <c r="B245" s="8"/>
      <c r="C245" s="37" t="s">
        <v>715</v>
      </c>
      <c r="D245" s="1"/>
      <c r="E245" s="2" t="s">
        <v>716</v>
      </c>
      <c r="F245" s="12"/>
      <c r="G245" s="12"/>
      <c r="H245" s="12"/>
      <c r="I245" s="12"/>
      <c r="J245" s="12"/>
      <c r="K245" s="12"/>
      <c r="L245" s="12">
        <f aca="true" t="shared" si="143" ref="L245:V245">L246</f>
        <v>0</v>
      </c>
      <c r="M245" s="12">
        <f t="shared" si="143"/>
        <v>0</v>
      </c>
      <c r="N245" s="12">
        <f t="shared" si="143"/>
        <v>0</v>
      </c>
      <c r="O245" s="12">
        <f t="shared" si="143"/>
        <v>0</v>
      </c>
      <c r="P245" s="12">
        <f t="shared" si="143"/>
        <v>0</v>
      </c>
      <c r="Q245" s="12">
        <f t="shared" si="143"/>
        <v>0</v>
      </c>
      <c r="R245" s="12">
        <f t="shared" si="143"/>
        <v>0</v>
      </c>
      <c r="S245" s="12">
        <f t="shared" si="143"/>
        <v>0</v>
      </c>
      <c r="T245" s="12">
        <f t="shared" si="143"/>
        <v>0</v>
      </c>
      <c r="U245" s="12">
        <f t="shared" si="143"/>
        <v>0</v>
      </c>
      <c r="V245" s="12">
        <f t="shared" si="143"/>
        <v>0</v>
      </c>
    </row>
    <row r="246" spans="1:22" s="34" customFormat="1" ht="29.25" customHeight="1" hidden="1" outlineLevel="1">
      <c r="A246" s="8"/>
      <c r="B246" s="8"/>
      <c r="C246" s="37"/>
      <c r="D246" s="1" t="s">
        <v>137</v>
      </c>
      <c r="E246" s="2" t="s">
        <v>64</v>
      </c>
      <c r="F246" s="12"/>
      <c r="G246" s="12"/>
      <c r="H246" s="12"/>
      <c r="I246" s="12"/>
      <c r="J246" s="12"/>
      <c r="K246" s="12"/>
      <c r="L246" s="12">
        <v>0</v>
      </c>
      <c r="M246" s="12"/>
      <c r="N246" s="12">
        <f>SUM(L246:M246)</f>
        <v>0</v>
      </c>
      <c r="O246" s="12"/>
      <c r="P246" s="12">
        <f>SUM(N246:O246)</f>
        <v>0</v>
      </c>
      <c r="Q246" s="12"/>
      <c r="R246" s="12">
        <f>SUM(P246:Q246)</f>
        <v>0</v>
      </c>
      <c r="S246" s="12"/>
      <c r="T246" s="12">
        <f>SUM(R246:S246)</f>
        <v>0</v>
      </c>
      <c r="U246" s="12"/>
      <c r="V246" s="12">
        <f>SUM(T246:U246)</f>
        <v>0</v>
      </c>
    </row>
    <row r="247" spans="1:22" s="34" customFormat="1" ht="54.75" customHeight="1" hidden="1" outlineLevel="1">
      <c r="A247" s="8"/>
      <c r="B247" s="8"/>
      <c r="C247" s="37" t="s">
        <v>470</v>
      </c>
      <c r="D247" s="1"/>
      <c r="E247" s="2" t="s">
        <v>169</v>
      </c>
      <c r="F247" s="12">
        <f aca="true" t="shared" si="144" ref="F247:V247">F248</f>
        <v>2870.016</v>
      </c>
      <c r="G247" s="12">
        <f t="shared" si="144"/>
        <v>0</v>
      </c>
      <c r="H247" s="12">
        <f t="shared" si="144"/>
        <v>2870.016</v>
      </c>
      <c r="I247" s="12">
        <f t="shared" si="144"/>
        <v>0</v>
      </c>
      <c r="J247" s="12">
        <f t="shared" si="144"/>
        <v>2870.016</v>
      </c>
      <c r="K247" s="12">
        <f t="shared" si="144"/>
        <v>0</v>
      </c>
      <c r="L247" s="12">
        <f t="shared" si="144"/>
        <v>2870.016</v>
      </c>
      <c r="M247" s="12">
        <f t="shared" si="144"/>
        <v>0</v>
      </c>
      <c r="N247" s="12">
        <f t="shared" si="144"/>
        <v>2870.016</v>
      </c>
      <c r="O247" s="12">
        <f t="shared" si="144"/>
        <v>1.25</v>
      </c>
      <c r="P247" s="12">
        <f t="shared" si="144"/>
        <v>2871.266</v>
      </c>
      <c r="Q247" s="12">
        <f t="shared" si="144"/>
        <v>0</v>
      </c>
      <c r="R247" s="12">
        <f t="shared" si="144"/>
        <v>2871.266</v>
      </c>
      <c r="S247" s="12">
        <f t="shared" si="144"/>
        <v>0</v>
      </c>
      <c r="T247" s="12">
        <f t="shared" si="144"/>
        <v>2871.266</v>
      </c>
      <c r="U247" s="12">
        <f t="shared" si="144"/>
        <v>0</v>
      </c>
      <c r="V247" s="12">
        <f t="shared" si="144"/>
        <v>2871.266</v>
      </c>
    </row>
    <row r="248" spans="1:22" s="34" customFormat="1" ht="28.5" customHeight="1" hidden="1" outlineLevel="1">
      <c r="A248" s="8"/>
      <c r="B248" s="8"/>
      <c r="C248" s="37"/>
      <c r="D248" s="1" t="s">
        <v>54</v>
      </c>
      <c r="E248" s="2" t="s">
        <v>112</v>
      </c>
      <c r="F248" s="12">
        <f aca="true" t="shared" si="145" ref="F248:L248">SUM(F249:F250)</f>
        <v>2870.016</v>
      </c>
      <c r="G248" s="12">
        <f t="shared" si="145"/>
        <v>0</v>
      </c>
      <c r="H248" s="12">
        <f t="shared" si="145"/>
        <v>2870.016</v>
      </c>
      <c r="I248" s="12">
        <f t="shared" si="145"/>
        <v>0</v>
      </c>
      <c r="J248" s="12">
        <f t="shared" si="145"/>
        <v>2870.016</v>
      </c>
      <c r="K248" s="12">
        <f t="shared" si="145"/>
        <v>0</v>
      </c>
      <c r="L248" s="12">
        <f t="shared" si="145"/>
        <v>2870.016</v>
      </c>
      <c r="M248" s="12">
        <f aca="true" t="shared" si="146" ref="M248:R248">SUM(M249:M250)</f>
        <v>0</v>
      </c>
      <c r="N248" s="12">
        <f t="shared" si="146"/>
        <v>2870.016</v>
      </c>
      <c r="O248" s="12">
        <f t="shared" si="146"/>
        <v>1.25</v>
      </c>
      <c r="P248" s="12">
        <f t="shared" si="146"/>
        <v>2871.266</v>
      </c>
      <c r="Q248" s="12">
        <f t="shared" si="146"/>
        <v>0</v>
      </c>
      <c r="R248" s="12">
        <f t="shared" si="146"/>
        <v>2871.266</v>
      </c>
      <c r="S248" s="12">
        <f>SUM(S249:S250)</f>
        <v>0</v>
      </c>
      <c r="T248" s="12">
        <f>SUM(T249:T250)</f>
        <v>2871.266</v>
      </c>
      <c r="U248" s="12">
        <f>SUM(U249:U250)</f>
        <v>0</v>
      </c>
      <c r="V248" s="12">
        <f>SUM(V249:V250)</f>
        <v>2871.266</v>
      </c>
    </row>
    <row r="249" spans="1:22" s="34" customFormat="1" ht="16.5" customHeight="1" hidden="1" outlineLevel="1">
      <c r="A249" s="8"/>
      <c r="B249" s="8"/>
      <c r="C249" s="37"/>
      <c r="D249" s="1"/>
      <c r="E249" s="2" t="s">
        <v>165</v>
      </c>
      <c r="F249" s="12">
        <v>717.504</v>
      </c>
      <c r="G249" s="12"/>
      <c r="H249" s="12">
        <f>SUM(F249:G249)</f>
        <v>717.504</v>
      </c>
      <c r="I249" s="12"/>
      <c r="J249" s="12">
        <f>SUM(H249:I249)</f>
        <v>717.504</v>
      </c>
      <c r="K249" s="12"/>
      <c r="L249" s="12">
        <f>SUM(J249:K249)</f>
        <v>717.504</v>
      </c>
      <c r="M249" s="12"/>
      <c r="N249" s="12">
        <f>SUM(L249:M249)</f>
        <v>717.504</v>
      </c>
      <c r="O249" s="12">
        <v>1.25</v>
      </c>
      <c r="P249" s="12">
        <f>SUM(N249:O249)</f>
        <v>718.754</v>
      </c>
      <c r="Q249" s="12"/>
      <c r="R249" s="12">
        <f>SUM(P249:Q249)</f>
        <v>718.754</v>
      </c>
      <c r="S249" s="12"/>
      <c r="T249" s="12">
        <f>SUM(R249:S249)</f>
        <v>718.754</v>
      </c>
      <c r="U249" s="12"/>
      <c r="V249" s="12">
        <f>SUM(T249:U249)</f>
        <v>718.754</v>
      </c>
    </row>
    <row r="250" spans="1:22" s="115" customFormat="1" ht="16.5" customHeight="1" hidden="1" outlineLevel="1">
      <c r="A250" s="8"/>
      <c r="B250" s="8"/>
      <c r="C250" s="37"/>
      <c r="D250" s="1"/>
      <c r="E250" s="2" t="s">
        <v>164</v>
      </c>
      <c r="F250" s="12">
        <v>2152.512</v>
      </c>
      <c r="G250" s="12"/>
      <c r="H250" s="12">
        <f>SUM(F250:G250)</f>
        <v>2152.512</v>
      </c>
      <c r="I250" s="12"/>
      <c r="J250" s="12">
        <f>SUM(H250:I250)</f>
        <v>2152.512</v>
      </c>
      <c r="K250" s="12"/>
      <c r="L250" s="12">
        <f>SUM(J250:K250)</f>
        <v>2152.512</v>
      </c>
      <c r="M250" s="12"/>
      <c r="N250" s="12">
        <f>SUM(L250:M250)</f>
        <v>2152.512</v>
      </c>
      <c r="O250" s="12"/>
      <c r="P250" s="12">
        <f>SUM(N250:O250)</f>
        <v>2152.512</v>
      </c>
      <c r="Q250" s="12"/>
      <c r="R250" s="12">
        <f>SUM(P250:Q250)</f>
        <v>2152.512</v>
      </c>
      <c r="S250" s="12"/>
      <c r="T250" s="12">
        <f>SUM(R250:S250)</f>
        <v>2152.512</v>
      </c>
      <c r="U250" s="12"/>
      <c r="V250" s="12">
        <f>SUM(T250:U250)</f>
        <v>2152.512</v>
      </c>
    </row>
    <row r="251" spans="1:22" s="115" customFormat="1" ht="30" customHeight="1" hidden="1" outlineLevel="1">
      <c r="A251" s="8"/>
      <c r="B251" s="8"/>
      <c r="C251" s="37" t="s">
        <v>578</v>
      </c>
      <c r="D251" s="1"/>
      <c r="E251" s="2" t="s">
        <v>579</v>
      </c>
      <c r="F251" s="12"/>
      <c r="G251" s="12"/>
      <c r="H251" s="12">
        <f aca="true" t="shared" si="147" ref="H251:N251">H252+H254</f>
        <v>0</v>
      </c>
      <c r="I251" s="12">
        <f t="shared" si="147"/>
        <v>207.02100000000002</v>
      </c>
      <c r="J251" s="12">
        <f t="shared" si="147"/>
        <v>207.02100000000002</v>
      </c>
      <c r="K251" s="12">
        <f t="shared" si="147"/>
        <v>277.353</v>
      </c>
      <c r="L251" s="12">
        <f t="shared" si="147"/>
        <v>484.37399999999997</v>
      </c>
      <c r="M251" s="12">
        <f t="shared" si="147"/>
        <v>0</v>
      </c>
      <c r="N251" s="12">
        <f t="shared" si="147"/>
        <v>484.37399999999997</v>
      </c>
      <c r="O251" s="12">
        <f aca="true" t="shared" si="148" ref="O251:T251">O252+O254</f>
        <v>0</v>
      </c>
      <c r="P251" s="12">
        <f t="shared" si="148"/>
        <v>484.37399999999997</v>
      </c>
      <c r="Q251" s="12">
        <f t="shared" si="148"/>
        <v>-48.14443</v>
      </c>
      <c r="R251" s="12">
        <f t="shared" si="148"/>
        <v>436.22956999999997</v>
      </c>
      <c r="S251" s="12">
        <f t="shared" si="148"/>
        <v>0</v>
      </c>
      <c r="T251" s="12">
        <f t="shared" si="148"/>
        <v>436.22956999999997</v>
      </c>
      <c r="U251" s="12">
        <f>U252+U254</f>
        <v>0</v>
      </c>
      <c r="V251" s="12">
        <f>V252+V254</f>
        <v>436.22956999999997</v>
      </c>
    </row>
    <row r="252" spans="1:22" s="115" customFormat="1" ht="30" customHeight="1" hidden="1" outlineLevel="1">
      <c r="A252" s="8"/>
      <c r="B252" s="8"/>
      <c r="C252" s="37"/>
      <c r="D252" s="1" t="s">
        <v>137</v>
      </c>
      <c r="E252" s="2" t="s">
        <v>64</v>
      </c>
      <c r="F252" s="12"/>
      <c r="G252" s="12"/>
      <c r="H252" s="12">
        <f aca="true" t="shared" si="149" ref="H252:V252">H253</f>
        <v>0</v>
      </c>
      <c r="I252" s="12">
        <f t="shared" si="149"/>
        <v>122.908</v>
      </c>
      <c r="J252" s="12">
        <f t="shared" si="149"/>
        <v>122.908</v>
      </c>
      <c r="K252" s="12">
        <f t="shared" si="149"/>
        <v>25.36278</v>
      </c>
      <c r="L252" s="12">
        <f t="shared" si="149"/>
        <v>148.27078</v>
      </c>
      <c r="M252" s="12">
        <f t="shared" si="149"/>
        <v>0</v>
      </c>
      <c r="N252" s="12">
        <f t="shared" si="149"/>
        <v>148.27078</v>
      </c>
      <c r="O252" s="12">
        <f t="shared" si="149"/>
        <v>0</v>
      </c>
      <c r="P252" s="12">
        <f t="shared" si="149"/>
        <v>148.27078</v>
      </c>
      <c r="Q252" s="12">
        <f t="shared" si="149"/>
        <v>-48.14443</v>
      </c>
      <c r="R252" s="12">
        <f t="shared" si="149"/>
        <v>100.12635</v>
      </c>
      <c r="S252" s="12">
        <f t="shared" si="149"/>
        <v>0</v>
      </c>
      <c r="T252" s="12">
        <f t="shared" si="149"/>
        <v>100.12635</v>
      </c>
      <c r="U252" s="12">
        <f t="shared" si="149"/>
        <v>0</v>
      </c>
      <c r="V252" s="12">
        <f t="shared" si="149"/>
        <v>100.12635</v>
      </c>
    </row>
    <row r="253" spans="1:22" s="115" customFormat="1" ht="15.75" customHeight="1" hidden="1" outlineLevel="1">
      <c r="A253" s="8"/>
      <c r="B253" s="8"/>
      <c r="C253" s="37"/>
      <c r="D253" s="1"/>
      <c r="E253" s="2" t="s">
        <v>165</v>
      </c>
      <c r="F253" s="12"/>
      <c r="G253" s="12"/>
      <c r="H253" s="12">
        <v>0</v>
      </c>
      <c r="I253" s="12">
        <v>122.908</v>
      </c>
      <c r="J253" s="12">
        <f>SUM(H253:I253)</f>
        <v>122.908</v>
      </c>
      <c r="K253" s="12">
        <v>25.36278</v>
      </c>
      <c r="L253" s="12">
        <f>SUM(J253:K253)</f>
        <v>148.27078</v>
      </c>
      <c r="M253" s="12"/>
      <c r="N253" s="12">
        <f>SUM(L253:M253)</f>
        <v>148.27078</v>
      </c>
      <c r="O253" s="12"/>
      <c r="P253" s="12">
        <f>SUM(N253:O253)</f>
        <v>148.27078</v>
      </c>
      <c r="Q253" s="12">
        <v>-48.14443</v>
      </c>
      <c r="R253" s="12">
        <f>SUM(P253:Q253)</f>
        <v>100.12635</v>
      </c>
      <c r="S253" s="12"/>
      <c r="T253" s="12">
        <f>SUM(R253:S253)</f>
        <v>100.12635</v>
      </c>
      <c r="U253" s="12"/>
      <c r="V253" s="12">
        <f>SUM(T253:U253)</f>
        <v>100.12635</v>
      </c>
    </row>
    <row r="254" spans="1:22" s="115" customFormat="1" ht="30" customHeight="1" hidden="1" outlineLevel="1">
      <c r="A254" s="8"/>
      <c r="B254" s="8"/>
      <c r="C254" s="37"/>
      <c r="D254" s="1" t="s">
        <v>54</v>
      </c>
      <c r="E254" s="2" t="s">
        <v>112</v>
      </c>
      <c r="F254" s="12"/>
      <c r="G254" s="12"/>
      <c r="H254" s="12">
        <f aca="true" t="shared" si="150" ref="H254:V254">H255</f>
        <v>0</v>
      </c>
      <c r="I254" s="12">
        <f t="shared" si="150"/>
        <v>84.113</v>
      </c>
      <c r="J254" s="12">
        <f t="shared" si="150"/>
        <v>84.113</v>
      </c>
      <c r="K254" s="12">
        <f t="shared" si="150"/>
        <v>251.99022</v>
      </c>
      <c r="L254" s="12">
        <f t="shared" si="150"/>
        <v>336.10321999999996</v>
      </c>
      <c r="M254" s="12">
        <f t="shared" si="150"/>
        <v>0</v>
      </c>
      <c r="N254" s="12">
        <f t="shared" si="150"/>
        <v>336.10321999999996</v>
      </c>
      <c r="O254" s="12">
        <f t="shared" si="150"/>
        <v>0</v>
      </c>
      <c r="P254" s="12">
        <f t="shared" si="150"/>
        <v>336.10321999999996</v>
      </c>
      <c r="Q254" s="12">
        <f t="shared" si="150"/>
        <v>0</v>
      </c>
      <c r="R254" s="12">
        <f t="shared" si="150"/>
        <v>336.10321999999996</v>
      </c>
      <c r="S254" s="12">
        <f t="shared" si="150"/>
        <v>0</v>
      </c>
      <c r="T254" s="12">
        <f t="shared" si="150"/>
        <v>336.10321999999996</v>
      </c>
      <c r="U254" s="12">
        <f t="shared" si="150"/>
        <v>0</v>
      </c>
      <c r="V254" s="12">
        <f t="shared" si="150"/>
        <v>336.10321999999996</v>
      </c>
    </row>
    <row r="255" spans="1:22" s="115" customFormat="1" ht="17.25" customHeight="1" hidden="1" outlineLevel="1">
      <c r="A255" s="8"/>
      <c r="B255" s="8"/>
      <c r="C255" s="37"/>
      <c r="D255" s="1"/>
      <c r="E255" s="2" t="s">
        <v>165</v>
      </c>
      <c r="F255" s="12"/>
      <c r="G255" s="12"/>
      <c r="H255" s="12">
        <v>0</v>
      </c>
      <c r="I255" s="12">
        <v>84.113</v>
      </c>
      <c r="J255" s="12">
        <f>SUM(H255:I255)</f>
        <v>84.113</v>
      </c>
      <c r="K255" s="12">
        <v>251.99022</v>
      </c>
      <c r="L255" s="12">
        <f>SUM(J255:K255)</f>
        <v>336.10321999999996</v>
      </c>
      <c r="M255" s="12"/>
      <c r="N255" s="12">
        <f>SUM(L255:M255)</f>
        <v>336.10321999999996</v>
      </c>
      <c r="O255" s="12"/>
      <c r="P255" s="12">
        <f>SUM(N255:O255)</f>
        <v>336.10321999999996</v>
      </c>
      <c r="Q255" s="12"/>
      <c r="R255" s="12">
        <f>SUM(P255:Q255)</f>
        <v>336.10321999999996</v>
      </c>
      <c r="S255" s="12"/>
      <c r="T255" s="12">
        <f>SUM(R255:S255)</f>
        <v>336.10321999999996</v>
      </c>
      <c r="U255" s="12"/>
      <c r="V255" s="12">
        <f>SUM(T255:U255)</f>
        <v>336.10321999999996</v>
      </c>
    </row>
    <row r="256" spans="1:22" s="84" customFormat="1" ht="42" customHeight="1" hidden="1" outlineLevel="1" collapsed="1">
      <c r="A256" s="8"/>
      <c r="B256" s="8"/>
      <c r="C256" s="37" t="s">
        <v>436</v>
      </c>
      <c r="D256" s="1"/>
      <c r="E256" s="2" t="s">
        <v>437</v>
      </c>
      <c r="F256" s="12">
        <f aca="true" t="shared" si="151" ref="F256:V256">F257</f>
        <v>217.46924</v>
      </c>
      <c r="G256" s="12">
        <f t="shared" si="151"/>
        <v>0</v>
      </c>
      <c r="H256" s="12">
        <f t="shared" si="151"/>
        <v>217.46924</v>
      </c>
      <c r="I256" s="12">
        <f t="shared" si="151"/>
        <v>0</v>
      </c>
      <c r="J256" s="12">
        <f t="shared" si="151"/>
        <v>217.46924</v>
      </c>
      <c r="K256" s="12">
        <f t="shared" si="151"/>
        <v>0</v>
      </c>
      <c r="L256" s="12">
        <f t="shared" si="151"/>
        <v>217.46924</v>
      </c>
      <c r="M256" s="12">
        <f t="shared" si="151"/>
        <v>0</v>
      </c>
      <c r="N256" s="12">
        <f t="shared" si="151"/>
        <v>217.46924</v>
      </c>
      <c r="O256" s="12">
        <f t="shared" si="151"/>
        <v>0</v>
      </c>
      <c r="P256" s="12">
        <f t="shared" si="151"/>
        <v>217.46924</v>
      </c>
      <c r="Q256" s="12">
        <f t="shared" si="151"/>
        <v>0</v>
      </c>
      <c r="R256" s="12">
        <f t="shared" si="151"/>
        <v>217.46924</v>
      </c>
      <c r="S256" s="12">
        <f t="shared" si="151"/>
        <v>0</v>
      </c>
      <c r="T256" s="12">
        <f t="shared" si="151"/>
        <v>217.46924</v>
      </c>
      <c r="U256" s="12">
        <f t="shared" si="151"/>
        <v>0</v>
      </c>
      <c r="V256" s="12">
        <f t="shared" si="151"/>
        <v>217.46924</v>
      </c>
    </row>
    <row r="257" spans="1:22" s="84" customFormat="1" ht="30" customHeight="1" hidden="1" outlineLevel="1">
      <c r="A257" s="8"/>
      <c r="B257" s="8"/>
      <c r="C257" s="37"/>
      <c r="D257" s="1" t="s">
        <v>137</v>
      </c>
      <c r="E257" s="2" t="s">
        <v>64</v>
      </c>
      <c r="F257" s="12">
        <f aca="true" t="shared" si="152" ref="F257:L257">SUM(F258:F259)</f>
        <v>217.46924</v>
      </c>
      <c r="G257" s="12">
        <f t="shared" si="152"/>
        <v>0</v>
      </c>
      <c r="H257" s="12">
        <f t="shared" si="152"/>
        <v>217.46924</v>
      </c>
      <c r="I257" s="12">
        <f t="shared" si="152"/>
        <v>0</v>
      </c>
      <c r="J257" s="12">
        <f t="shared" si="152"/>
        <v>217.46924</v>
      </c>
      <c r="K257" s="12">
        <f t="shared" si="152"/>
        <v>0</v>
      </c>
      <c r="L257" s="12">
        <f t="shared" si="152"/>
        <v>217.46924</v>
      </c>
      <c r="M257" s="12">
        <f aca="true" t="shared" si="153" ref="M257:R257">SUM(M258:M259)</f>
        <v>0</v>
      </c>
      <c r="N257" s="12">
        <f t="shared" si="153"/>
        <v>217.46924</v>
      </c>
      <c r="O257" s="12">
        <f t="shared" si="153"/>
        <v>0</v>
      </c>
      <c r="P257" s="12">
        <f t="shared" si="153"/>
        <v>217.46924</v>
      </c>
      <c r="Q257" s="12">
        <f t="shared" si="153"/>
        <v>0</v>
      </c>
      <c r="R257" s="12">
        <f t="shared" si="153"/>
        <v>217.46924</v>
      </c>
      <c r="S257" s="12">
        <f>SUM(S258:S259)</f>
        <v>0</v>
      </c>
      <c r="T257" s="12">
        <f>SUM(T258:T259)</f>
        <v>217.46924</v>
      </c>
      <c r="U257" s="12">
        <f>SUM(U258:U259)</f>
        <v>0</v>
      </c>
      <c r="V257" s="12">
        <f>SUM(V258:V259)</f>
        <v>217.46924</v>
      </c>
    </row>
    <row r="258" spans="1:22" s="84" customFormat="1" ht="15" customHeight="1" hidden="1" outlineLevel="1">
      <c r="A258" s="8"/>
      <c r="B258" s="8"/>
      <c r="C258" s="37"/>
      <c r="D258" s="1"/>
      <c r="E258" s="2" t="s">
        <v>165</v>
      </c>
      <c r="F258" s="12">
        <f>217.46923+0.00001</f>
        <v>217.46924</v>
      </c>
      <c r="G258" s="12"/>
      <c r="H258" s="12">
        <f>SUM(F258:G258)</f>
        <v>217.46924</v>
      </c>
      <c r="I258" s="12"/>
      <c r="J258" s="12">
        <f>SUM(H258:I258)</f>
        <v>217.46924</v>
      </c>
      <c r="K258" s="12"/>
      <c r="L258" s="12">
        <f>SUM(J258:K258)</f>
        <v>217.46924</v>
      </c>
      <c r="M258" s="12"/>
      <c r="N258" s="12">
        <f>SUM(L258:M258)</f>
        <v>217.46924</v>
      </c>
      <c r="O258" s="12"/>
      <c r="P258" s="12">
        <f>SUM(N258:O258)</f>
        <v>217.46924</v>
      </c>
      <c r="Q258" s="12"/>
      <c r="R258" s="12">
        <f>SUM(P258:Q258)</f>
        <v>217.46924</v>
      </c>
      <c r="S258" s="12"/>
      <c r="T258" s="12">
        <f>SUM(R258:S258)</f>
        <v>217.46924</v>
      </c>
      <c r="U258" s="12"/>
      <c r="V258" s="12">
        <f>SUM(T258:U258)</f>
        <v>217.46924</v>
      </c>
    </row>
    <row r="259" spans="1:22" s="118" customFormat="1" ht="15" customHeight="1" hidden="1" outlineLevel="1">
      <c r="A259" s="8"/>
      <c r="B259" s="8"/>
      <c r="C259" s="37"/>
      <c r="D259" s="1"/>
      <c r="E259" s="2" t="s">
        <v>164</v>
      </c>
      <c r="F259" s="12"/>
      <c r="G259" s="12"/>
      <c r="H259" s="12">
        <f>SUM(F259:G259)</f>
        <v>0</v>
      </c>
      <c r="I259" s="12"/>
      <c r="J259" s="12">
        <f>SUM(H259:I259)</f>
        <v>0</v>
      </c>
      <c r="K259" s="12"/>
      <c r="L259" s="12">
        <f>SUM(J259:K259)</f>
        <v>0</v>
      </c>
      <c r="M259" s="12"/>
      <c r="N259" s="12">
        <f>SUM(L259:M259)</f>
        <v>0</v>
      </c>
      <c r="O259" s="12"/>
      <c r="P259" s="12">
        <f>SUM(N259:O259)</f>
        <v>0</v>
      </c>
      <c r="Q259" s="12"/>
      <c r="R259" s="12">
        <f>SUM(P259:Q259)</f>
        <v>0</v>
      </c>
      <c r="S259" s="12"/>
      <c r="T259" s="12">
        <f>SUM(R259:S259)</f>
        <v>0</v>
      </c>
      <c r="U259" s="12"/>
      <c r="V259" s="12">
        <f>SUM(T259:U259)</f>
        <v>0</v>
      </c>
    </row>
    <row r="260" spans="1:22" s="34" customFormat="1" ht="42" customHeight="1" hidden="1" outlineLevel="1">
      <c r="A260" s="8"/>
      <c r="B260" s="8"/>
      <c r="C260" s="37" t="s">
        <v>414</v>
      </c>
      <c r="D260" s="1"/>
      <c r="E260" s="2" t="s">
        <v>557</v>
      </c>
      <c r="F260" s="12">
        <f aca="true" t="shared" si="154" ref="F260:L260">F261+F263</f>
        <v>11860.599999999999</v>
      </c>
      <c r="G260" s="12">
        <f t="shared" si="154"/>
        <v>0</v>
      </c>
      <c r="H260" s="12">
        <f t="shared" si="154"/>
        <v>11860.599999999999</v>
      </c>
      <c r="I260" s="12">
        <f t="shared" si="154"/>
        <v>0</v>
      </c>
      <c r="J260" s="12">
        <f t="shared" si="154"/>
        <v>11860.599999999999</v>
      </c>
      <c r="K260" s="12">
        <f t="shared" si="154"/>
        <v>0</v>
      </c>
      <c r="L260" s="12">
        <f t="shared" si="154"/>
        <v>11860.599999999999</v>
      </c>
      <c r="M260" s="12">
        <f aca="true" t="shared" si="155" ref="M260:R260">M261+M263</f>
        <v>0</v>
      </c>
      <c r="N260" s="12">
        <f t="shared" si="155"/>
        <v>11860.599999999999</v>
      </c>
      <c r="O260" s="12">
        <f t="shared" si="155"/>
        <v>0</v>
      </c>
      <c r="P260" s="12">
        <f t="shared" si="155"/>
        <v>11860.599999999999</v>
      </c>
      <c r="Q260" s="12">
        <f t="shared" si="155"/>
        <v>0</v>
      </c>
      <c r="R260" s="12">
        <f t="shared" si="155"/>
        <v>11860.599999999999</v>
      </c>
      <c r="S260" s="12">
        <f>S261+S263</f>
        <v>0</v>
      </c>
      <c r="T260" s="12">
        <f>T261+T263</f>
        <v>11860.599999999999</v>
      </c>
      <c r="U260" s="12">
        <f>U261+U263</f>
        <v>0</v>
      </c>
      <c r="V260" s="12">
        <f>V261+V263</f>
        <v>11860.599999999999</v>
      </c>
    </row>
    <row r="261" spans="1:22" s="115" customFormat="1" ht="28.5" customHeight="1" hidden="1" outlineLevel="1">
      <c r="A261" s="8"/>
      <c r="B261" s="8"/>
      <c r="C261" s="37" t="s">
        <v>464</v>
      </c>
      <c r="D261" s="1"/>
      <c r="E261" s="2" t="s">
        <v>413</v>
      </c>
      <c r="F261" s="12">
        <f aca="true" t="shared" si="156" ref="F261:V261">SUM(F262:F262)</f>
        <v>10884.3</v>
      </c>
      <c r="G261" s="12">
        <f t="shared" si="156"/>
        <v>0</v>
      </c>
      <c r="H261" s="12">
        <f t="shared" si="156"/>
        <v>10884.3</v>
      </c>
      <c r="I261" s="12">
        <f t="shared" si="156"/>
        <v>0</v>
      </c>
      <c r="J261" s="12">
        <f t="shared" si="156"/>
        <v>10884.3</v>
      </c>
      <c r="K261" s="12">
        <f t="shared" si="156"/>
        <v>0</v>
      </c>
      <c r="L261" s="12">
        <f t="shared" si="156"/>
        <v>10884.3</v>
      </c>
      <c r="M261" s="12">
        <f t="shared" si="156"/>
        <v>0</v>
      </c>
      <c r="N261" s="12">
        <f t="shared" si="156"/>
        <v>10884.3</v>
      </c>
      <c r="O261" s="12">
        <f t="shared" si="156"/>
        <v>0</v>
      </c>
      <c r="P261" s="12">
        <f t="shared" si="156"/>
        <v>10884.3</v>
      </c>
      <c r="Q261" s="12">
        <f t="shared" si="156"/>
        <v>0</v>
      </c>
      <c r="R261" s="12">
        <f t="shared" si="156"/>
        <v>10884.3</v>
      </c>
      <c r="S261" s="12">
        <f t="shared" si="156"/>
        <v>0</v>
      </c>
      <c r="T261" s="12">
        <f t="shared" si="156"/>
        <v>10884.3</v>
      </c>
      <c r="U261" s="12">
        <f t="shared" si="156"/>
        <v>0</v>
      </c>
      <c r="V261" s="12">
        <f t="shared" si="156"/>
        <v>10884.3</v>
      </c>
    </row>
    <row r="262" spans="1:22" s="34" customFormat="1" ht="17.25" customHeight="1" hidden="1" outlineLevel="1">
      <c r="A262" s="8"/>
      <c r="B262" s="8"/>
      <c r="C262" s="37"/>
      <c r="D262" s="1" t="s">
        <v>143</v>
      </c>
      <c r="E262" s="2" t="s">
        <v>144</v>
      </c>
      <c r="F262" s="12">
        <v>10884.3</v>
      </c>
      <c r="G262" s="12"/>
      <c r="H262" s="12">
        <f>SUM(F262:G262)</f>
        <v>10884.3</v>
      </c>
      <c r="I262" s="12"/>
      <c r="J262" s="12">
        <f>SUM(H262:I262)</f>
        <v>10884.3</v>
      </c>
      <c r="K262" s="12"/>
      <c r="L262" s="12">
        <f>SUM(J262:K262)</f>
        <v>10884.3</v>
      </c>
      <c r="M262" s="12"/>
      <c r="N262" s="12">
        <f>SUM(L262:M262)</f>
        <v>10884.3</v>
      </c>
      <c r="O262" s="12"/>
      <c r="P262" s="12">
        <f>SUM(N262:O262)</f>
        <v>10884.3</v>
      </c>
      <c r="Q262" s="12"/>
      <c r="R262" s="12">
        <f>SUM(P262:Q262)</f>
        <v>10884.3</v>
      </c>
      <c r="S262" s="12"/>
      <c r="T262" s="12">
        <f>SUM(R262:S262)</f>
        <v>10884.3</v>
      </c>
      <c r="U262" s="12"/>
      <c r="V262" s="12">
        <f>SUM(T262:U262)</f>
        <v>10884.3</v>
      </c>
    </row>
    <row r="263" spans="1:22" s="115" customFormat="1" ht="29.25" customHeight="1" hidden="1" outlineLevel="1">
      <c r="A263" s="8"/>
      <c r="B263" s="8"/>
      <c r="C263" s="37" t="s">
        <v>465</v>
      </c>
      <c r="D263" s="1"/>
      <c r="E263" s="2" t="s">
        <v>393</v>
      </c>
      <c r="F263" s="12">
        <f aca="true" t="shared" si="157" ref="F263:V263">F264</f>
        <v>976.3</v>
      </c>
      <c r="G263" s="12">
        <f t="shared" si="157"/>
        <v>0</v>
      </c>
      <c r="H263" s="12">
        <f t="shared" si="157"/>
        <v>976.3</v>
      </c>
      <c r="I263" s="12">
        <f t="shared" si="157"/>
        <v>0</v>
      </c>
      <c r="J263" s="12">
        <f t="shared" si="157"/>
        <v>976.3</v>
      </c>
      <c r="K263" s="12">
        <f t="shared" si="157"/>
        <v>0</v>
      </c>
      <c r="L263" s="12">
        <f t="shared" si="157"/>
        <v>976.3</v>
      </c>
      <c r="M263" s="12">
        <f t="shared" si="157"/>
        <v>0</v>
      </c>
      <c r="N263" s="12">
        <f t="shared" si="157"/>
        <v>976.3</v>
      </c>
      <c r="O263" s="12">
        <f t="shared" si="157"/>
        <v>0</v>
      </c>
      <c r="P263" s="12">
        <f t="shared" si="157"/>
        <v>976.3</v>
      </c>
      <c r="Q263" s="12">
        <f t="shared" si="157"/>
        <v>0</v>
      </c>
      <c r="R263" s="12">
        <f t="shared" si="157"/>
        <v>976.3</v>
      </c>
      <c r="S263" s="12">
        <f t="shared" si="157"/>
        <v>0</v>
      </c>
      <c r="T263" s="12">
        <f t="shared" si="157"/>
        <v>976.3</v>
      </c>
      <c r="U263" s="12">
        <f t="shared" si="157"/>
        <v>0</v>
      </c>
      <c r="V263" s="12">
        <f t="shared" si="157"/>
        <v>976.3</v>
      </c>
    </row>
    <row r="264" spans="1:22" s="34" customFormat="1" ht="16.5" customHeight="1" hidden="1" outlineLevel="1">
      <c r="A264" s="8"/>
      <c r="B264" s="8"/>
      <c r="C264" s="37"/>
      <c r="D264" s="1" t="s">
        <v>143</v>
      </c>
      <c r="E264" s="2" t="s">
        <v>144</v>
      </c>
      <c r="F264" s="12">
        <v>976.3</v>
      </c>
      <c r="G264" s="12"/>
      <c r="H264" s="12">
        <f>SUM(F264:G264)</f>
        <v>976.3</v>
      </c>
      <c r="I264" s="12"/>
      <c r="J264" s="12">
        <f>SUM(H264:I264)</f>
        <v>976.3</v>
      </c>
      <c r="K264" s="12"/>
      <c r="L264" s="12">
        <f>SUM(J264:K264)</f>
        <v>976.3</v>
      </c>
      <c r="M264" s="12"/>
      <c r="N264" s="12">
        <f>SUM(L264:M264)</f>
        <v>976.3</v>
      </c>
      <c r="O264" s="12"/>
      <c r="P264" s="12">
        <f>SUM(N264:O264)</f>
        <v>976.3</v>
      </c>
      <c r="Q264" s="12"/>
      <c r="R264" s="12">
        <f>SUM(P264:Q264)</f>
        <v>976.3</v>
      </c>
      <c r="S264" s="12"/>
      <c r="T264" s="12">
        <f>SUM(R264:S264)</f>
        <v>976.3</v>
      </c>
      <c r="U264" s="12"/>
      <c r="V264" s="12">
        <f>SUM(T264:U264)</f>
        <v>976.3</v>
      </c>
    </row>
    <row r="265" spans="1:22" s="34" customFormat="1" ht="28.5" customHeight="1" hidden="1" outlineLevel="1" collapsed="1">
      <c r="A265" s="8"/>
      <c r="B265" s="8"/>
      <c r="C265" s="37" t="s">
        <v>125</v>
      </c>
      <c r="D265" s="1"/>
      <c r="E265" s="2" t="s">
        <v>450</v>
      </c>
      <c r="F265" s="12">
        <f aca="true" t="shared" si="158" ref="F265:V265">F266</f>
        <v>2708</v>
      </c>
      <c r="G265" s="12">
        <f t="shared" si="158"/>
        <v>0</v>
      </c>
      <c r="H265" s="12">
        <f t="shared" si="158"/>
        <v>2708</v>
      </c>
      <c r="I265" s="12">
        <f t="shared" si="158"/>
        <v>0</v>
      </c>
      <c r="J265" s="12">
        <f t="shared" si="158"/>
        <v>2708</v>
      </c>
      <c r="K265" s="12">
        <f t="shared" si="158"/>
        <v>0</v>
      </c>
      <c r="L265" s="12">
        <f t="shared" si="158"/>
        <v>2708</v>
      </c>
      <c r="M265" s="12">
        <f t="shared" si="158"/>
        <v>0</v>
      </c>
      <c r="N265" s="12">
        <f t="shared" si="158"/>
        <v>2708</v>
      </c>
      <c r="O265" s="12">
        <f t="shared" si="158"/>
        <v>0</v>
      </c>
      <c r="P265" s="12">
        <f t="shared" si="158"/>
        <v>2708</v>
      </c>
      <c r="Q265" s="12">
        <f t="shared" si="158"/>
        <v>0</v>
      </c>
      <c r="R265" s="12">
        <f t="shared" si="158"/>
        <v>2708</v>
      </c>
      <c r="S265" s="12">
        <f t="shared" si="158"/>
        <v>0</v>
      </c>
      <c r="T265" s="12">
        <f t="shared" si="158"/>
        <v>2708</v>
      </c>
      <c r="U265" s="12">
        <f t="shared" si="158"/>
        <v>0</v>
      </c>
      <c r="V265" s="12">
        <f t="shared" si="158"/>
        <v>2708</v>
      </c>
    </row>
    <row r="266" spans="1:22" s="34" customFormat="1" ht="42.75" customHeight="1" hidden="1" outlineLevel="1">
      <c r="A266" s="8"/>
      <c r="B266" s="8"/>
      <c r="C266" s="37" t="s">
        <v>126</v>
      </c>
      <c r="D266" s="1"/>
      <c r="E266" s="2" t="s">
        <v>420</v>
      </c>
      <c r="F266" s="12">
        <f aca="true" t="shared" si="159" ref="F266:L266">F267+F271+F269</f>
        <v>2708</v>
      </c>
      <c r="G266" s="12">
        <f t="shared" si="159"/>
        <v>0</v>
      </c>
      <c r="H266" s="12">
        <f t="shared" si="159"/>
        <v>2708</v>
      </c>
      <c r="I266" s="12">
        <f t="shared" si="159"/>
        <v>0</v>
      </c>
      <c r="J266" s="12">
        <f t="shared" si="159"/>
        <v>2708</v>
      </c>
      <c r="K266" s="12">
        <f t="shared" si="159"/>
        <v>0</v>
      </c>
      <c r="L266" s="12">
        <f t="shared" si="159"/>
        <v>2708</v>
      </c>
      <c r="M266" s="12">
        <f aca="true" t="shared" si="160" ref="M266:R266">M267+M271+M269</f>
        <v>0</v>
      </c>
      <c r="N266" s="12">
        <f t="shared" si="160"/>
        <v>2708</v>
      </c>
      <c r="O266" s="12">
        <f t="shared" si="160"/>
        <v>0</v>
      </c>
      <c r="P266" s="12">
        <f t="shared" si="160"/>
        <v>2708</v>
      </c>
      <c r="Q266" s="12">
        <f t="shared" si="160"/>
        <v>0</v>
      </c>
      <c r="R266" s="12">
        <f t="shared" si="160"/>
        <v>2708</v>
      </c>
      <c r="S266" s="12">
        <f>S267+S271+S269</f>
        <v>0</v>
      </c>
      <c r="T266" s="12">
        <f>T267+T271+T269</f>
        <v>2708</v>
      </c>
      <c r="U266" s="12">
        <f>U267+U271+U269</f>
        <v>0</v>
      </c>
      <c r="V266" s="12">
        <f>V267+V271+V269</f>
        <v>2708</v>
      </c>
    </row>
    <row r="267" spans="1:22" s="34" customFormat="1" ht="28.5" customHeight="1" hidden="1" outlineLevel="1">
      <c r="A267" s="8"/>
      <c r="B267" s="8"/>
      <c r="C267" s="37" t="s">
        <v>433</v>
      </c>
      <c r="D267" s="1"/>
      <c r="E267" s="2" t="s">
        <v>421</v>
      </c>
      <c r="F267" s="12">
        <f aca="true" t="shared" si="161" ref="F267:V267">F268</f>
        <v>388</v>
      </c>
      <c r="G267" s="12">
        <f t="shared" si="161"/>
        <v>0</v>
      </c>
      <c r="H267" s="12">
        <f t="shared" si="161"/>
        <v>388</v>
      </c>
      <c r="I267" s="12">
        <f t="shared" si="161"/>
        <v>0</v>
      </c>
      <c r="J267" s="12">
        <f t="shared" si="161"/>
        <v>388</v>
      </c>
      <c r="K267" s="12">
        <f t="shared" si="161"/>
        <v>0</v>
      </c>
      <c r="L267" s="12">
        <f t="shared" si="161"/>
        <v>388</v>
      </c>
      <c r="M267" s="12">
        <f t="shared" si="161"/>
        <v>0</v>
      </c>
      <c r="N267" s="12">
        <f t="shared" si="161"/>
        <v>388</v>
      </c>
      <c r="O267" s="12">
        <f t="shared" si="161"/>
        <v>0</v>
      </c>
      <c r="P267" s="12">
        <f t="shared" si="161"/>
        <v>388</v>
      </c>
      <c r="Q267" s="12">
        <f t="shared" si="161"/>
        <v>0</v>
      </c>
      <c r="R267" s="12">
        <f t="shared" si="161"/>
        <v>388</v>
      </c>
      <c r="S267" s="12">
        <f t="shared" si="161"/>
        <v>0</v>
      </c>
      <c r="T267" s="12">
        <f t="shared" si="161"/>
        <v>388</v>
      </c>
      <c r="U267" s="12">
        <f t="shared" si="161"/>
        <v>0</v>
      </c>
      <c r="V267" s="12">
        <f t="shared" si="161"/>
        <v>388</v>
      </c>
    </row>
    <row r="268" spans="1:22" s="34" customFormat="1" ht="28.5" customHeight="1" hidden="1" outlineLevel="1">
      <c r="A268" s="8"/>
      <c r="B268" s="8"/>
      <c r="C268" s="37"/>
      <c r="D268" s="1" t="s">
        <v>135</v>
      </c>
      <c r="E268" s="2" t="s">
        <v>136</v>
      </c>
      <c r="F268" s="12">
        <v>388</v>
      </c>
      <c r="G268" s="12"/>
      <c r="H268" s="12">
        <f>SUM(F268:G268)</f>
        <v>388</v>
      </c>
      <c r="I268" s="12"/>
      <c r="J268" s="12">
        <f>SUM(H268:I268)</f>
        <v>388</v>
      </c>
      <c r="K268" s="12"/>
      <c r="L268" s="12">
        <f>SUM(J268:K268)</f>
        <v>388</v>
      </c>
      <c r="M268" s="12"/>
      <c r="N268" s="12">
        <f>SUM(L268:M268)</f>
        <v>388</v>
      </c>
      <c r="O268" s="12"/>
      <c r="P268" s="12">
        <f>SUM(N268:O268)</f>
        <v>388</v>
      </c>
      <c r="Q268" s="12"/>
      <c r="R268" s="12">
        <f>SUM(P268:Q268)</f>
        <v>388</v>
      </c>
      <c r="S268" s="12"/>
      <c r="T268" s="12">
        <f>SUM(R268:S268)</f>
        <v>388</v>
      </c>
      <c r="U268" s="12"/>
      <c r="V268" s="12">
        <f>SUM(T268:U268)</f>
        <v>388</v>
      </c>
    </row>
    <row r="269" spans="1:22" s="34" customFormat="1" ht="28.5" customHeight="1" hidden="1" outlineLevel="1">
      <c r="A269" s="8"/>
      <c r="B269" s="8"/>
      <c r="C269" s="37" t="s">
        <v>435</v>
      </c>
      <c r="D269" s="1"/>
      <c r="E269" s="2" t="s">
        <v>319</v>
      </c>
      <c r="F269" s="12">
        <f aca="true" t="shared" si="162" ref="F269:V269">F270</f>
        <v>947</v>
      </c>
      <c r="G269" s="12">
        <f t="shared" si="162"/>
        <v>0</v>
      </c>
      <c r="H269" s="12">
        <f t="shared" si="162"/>
        <v>947</v>
      </c>
      <c r="I269" s="12">
        <f t="shared" si="162"/>
        <v>0</v>
      </c>
      <c r="J269" s="12">
        <f t="shared" si="162"/>
        <v>947</v>
      </c>
      <c r="K269" s="12">
        <f t="shared" si="162"/>
        <v>0</v>
      </c>
      <c r="L269" s="12">
        <f t="shared" si="162"/>
        <v>947</v>
      </c>
      <c r="M269" s="12">
        <f t="shared" si="162"/>
        <v>0</v>
      </c>
      <c r="N269" s="12">
        <f t="shared" si="162"/>
        <v>947</v>
      </c>
      <c r="O269" s="12">
        <f t="shared" si="162"/>
        <v>0</v>
      </c>
      <c r="P269" s="12">
        <f t="shared" si="162"/>
        <v>947</v>
      </c>
      <c r="Q269" s="12">
        <f t="shared" si="162"/>
        <v>0</v>
      </c>
      <c r="R269" s="12">
        <f t="shared" si="162"/>
        <v>947</v>
      </c>
      <c r="S269" s="12">
        <f t="shared" si="162"/>
        <v>0</v>
      </c>
      <c r="T269" s="12">
        <f t="shared" si="162"/>
        <v>947</v>
      </c>
      <c r="U269" s="12">
        <f t="shared" si="162"/>
        <v>0</v>
      </c>
      <c r="V269" s="12">
        <f t="shared" si="162"/>
        <v>947</v>
      </c>
    </row>
    <row r="270" spans="1:22" s="34" customFormat="1" ht="28.5" customHeight="1" hidden="1" outlineLevel="1">
      <c r="A270" s="8"/>
      <c r="B270" s="8"/>
      <c r="C270" s="37"/>
      <c r="D270" s="1" t="s">
        <v>137</v>
      </c>
      <c r="E270" s="2" t="s">
        <v>64</v>
      </c>
      <c r="F270" s="12">
        <v>947</v>
      </c>
      <c r="G270" s="12"/>
      <c r="H270" s="12">
        <f>SUM(F270:G270)</f>
        <v>947</v>
      </c>
      <c r="I270" s="12"/>
      <c r="J270" s="12">
        <f>SUM(H270:I270)</f>
        <v>947</v>
      </c>
      <c r="K270" s="12"/>
      <c r="L270" s="12">
        <f>SUM(J270:K270)</f>
        <v>947</v>
      </c>
      <c r="M270" s="12"/>
      <c r="N270" s="12">
        <f>SUM(L270:M270)</f>
        <v>947</v>
      </c>
      <c r="O270" s="12"/>
      <c r="P270" s="12">
        <f>SUM(N270:O270)</f>
        <v>947</v>
      </c>
      <c r="Q270" s="12"/>
      <c r="R270" s="12">
        <f>SUM(P270:Q270)</f>
        <v>947</v>
      </c>
      <c r="S270" s="12"/>
      <c r="T270" s="12">
        <f>SUM(R270:S270)</f>
        <v>947</v>
      </c>
      <c r="U270" s="12"/>
      <c r="V270" s="12">
        <f>SUM(T270:U270)</f>
        <v>947</v>
      </c>
    </row>
    <row r="271" spans="1:22" s="34" customFormat="1" ht="28.5" customHeight="1" hidden="1" outlineLevel="1" collapsed="1">
      <c r="A271" s="8"/>
      <c r="B271" s="8"/>
      <c r="C271" s="37" t="s">
        <v>434</v>
      </c>
      <c r="D271" s="1"/>
      <c r="E271" s="10" t="s">
        <v>425</v>
      </c>
      <c r="F271" s="12">
        <f aca="true" t="shared" si="163" ref="F271:V271">F272</f>
        <v>1373</v>
      </c>
      <c r="G271" s="12">
        <f t="shared" si="163"/>
        <v>0</v>
      </c>
      <c r="H271" s="12">
        <f t="shared" si="163"/>
        <v>1373</v>
      </c>
      <c r="I271" s="12">
        <f t="shared" si="163"/>
        <v>0</v>
      </c>
      <c r="J271" s="12">
        <f t="shared" si="163"/>
        <v>1373</v>
      </c>
      <c r="K271" s="12">
        <f t="shared" si="163"/>
        <v>0</v>
      </c>
      <c r="L271" s="12">
        <f t="shared" si="163"/>
        <v>1373</v>
      </c>
      <c r="M271" s="12">
        <f t="shared" si="163"/>
        <v>0</v>
      </c>
      <c r="N271" s="12">
        <f t="shared" si="163"/>
        <v>1373</v>
      </c>
      <c r="O271" s="12">
        <f t="shared" si="163"/>
        <v>0</v>
      </c>
      <c r="P271" s="12">
        <f t="shared" si="163"/>
        <v>1373</v>
      </c>
      <c r="Q271" s="12">
        <f t="shared" si="163"/>
        <v>0</v>
      </c>
      <c r="R271" s="12">
        <f t="shared" si="163"/>
        <v>1373</v>
      </c>
      <c r="S271" s="12">
        <f t="shared" si="163"/>
        <v>0</v>
      </c>
      <c r="T271" s="12">
        <f t="shared" si="163"/>
        <v>1373</v>
      </c>
      <c r="U271" s="12">
        <f t="shared" si="163"/>
        <v>0</v>
      </c>
      <c r="V271" s="12">
        <f t="shared" si="163"/>
        <v>1373</v>
      </c>
    </row>
    <row r="272" spans="1:22" s="34" customFormat="1" ht="28.5" customHeight="1" hidden="1" outlineLevel="1">
      <c r="A272" s="8"/>
      <c r="B272" s="8"/>
      <c r="C272" s="37"/>
      <c r="D272" s="1" t="s">
        <v>137</v>
      </c>
      <c r="E272" s="2" t="s">
        <v>64</v>
      </c>
      <c r="F272" s="12">
        <v>1373</v>
      </c>
      <c r="G272" s="12"/>
      <c r="H272" s="12">
        <f>SUM(F272:G272)</f>
        <v>1373</v>
      </c>
      <c r="I272" s="12"/>
      <c r="J272" s="12">
        <f>SUM(H272:I272)</f>
        <v>1373</v>
      </c>
      <c r="K272" s="12"/>
      <c r="L272" s="12">
        <f>SUM(J272:K272)</f>
        <v>1373</v>
      </c>
      <c r="M272" s="12"/>
      <c r="N272" s="12">
        <f>SUM(L272:M272)</f>
        <v>1373</v>
      </c>
      <c r="O272" s="12"/>
      <c r="P272" s="12">
        <f>SUM(N272:O272)</f>
        <v>1373</v>
      </c>
      <c r="Q272" s="12"/>
      <c r="R272" s="12">
        <f>SUM(P272:Q272)</f>
        <v>1373</v>
      </c>
      <c r="S272" s="12"/>
      <c r="T272" s="12">
        <f>SUM(R272:S272)</f>
        <v>1373</v>
      </c>
      <c r="U272" s="12"/>
      <c r="V272" s="12">
        <f>SUM(T272:U272)</f>
        <v>1373</v>
      </c>
    </row>
    <row r="273" spans="1:22" s="34" customFormat="1" ht="29.25" customHeight="1" hidden="1" outlineLevel="1">
      <c r="A273" s="8"/>
      <c r="B273" s="8"/>
      <c r="C273" s="37" t="s">
        <v>197</v>
      </c>
      <c r="D273" s="8"/>
      <c r="E273" s="10" t="s">
        <v>558</v>
      </c>
      <c r="F273" s="12">
        <f>F274</f>
        <v>453</v>
      </c>
      <c r="G273" s="12">
        <f aca="true" t="shared" si="164" ref="G273:V275">G274</f>
        <v>0</v>
      </c>
      <c r="H273" s="12">
        <f t="shared" si="164"/>
        <v>453</v>
      </c>
      <c r="I273" s="12">
        <f t="shared" si="164"/>
        <v>0</v>
      </c>
      <c r="J273" s="12">
        <f t="shared" si="164"/>
        <v>453</v>
      </c>
      <c r="K273" s="12">
        <f t="shared" si="164"/>
        <v>0</v>
      </c>
      <c r="L273" s="12">
        <f t="shared" si="164"/>
        <v>453</v>
      </c>
      <c r="M273" s="12">
        <f t="shared" si="164"/>
        <v>0</v>
      </c>
      <c r="N273" s="12">
        <f t="shared" si="164"/>
        <v>453</v>
      </c>
      <c r="O273" s="12">
        <f t="shared" si="164"/>
        <v>0</v>
      </c>
      <c r="P273" s="12">
        <f t="shared" si="164"/>
        <v>453</v>
      </c>
      <c r="Q273" s="12">
        <f t="shared" si="164"/>
        <v>0</v>
      </c>
      <c r="R273" s="12">
        <f t="shared" si="164"/>
        <v>453</v>
      </c>
      <c r="S273" s="12">
        <f t="shared" si="164"/>
        <v>0</v>
      </c>
      <c r="T273" s="12">
        <f t="shared" si="164"/>
        <v>453</v>
      </c>
      <c r="U273" s="12">
        <f t="shared" si="164"/>
        <v>0</v>
      </c>
      <c r="V273" s="12">
        <f t="shared" si="164"/>
        <v>453</v>
      </c>
    </row>
    <row r="274" spans="1:22" s="34" customFormat="1" ht="28.5" customHeight="1" hidden="1" outlineLevel="1">
      <c r="A274" s="8"/>
      <c r="B274" s="8"/>
      <c r="C274" s="37" t="s">
        <v>200</v>
      </c>
      <c r="D274" s="8"/>
      <c r="E274" s="10" t="s">
        <v>560</v>
      </c>
      <c r="F274" s="12">
        <f>F275</f>
        <v>453</v>
      </c>
      <c r="G274" s="12">
        <f t="shared" si="164"/>
        <v>0</v>
      </c>
      <c r="H274" s="12">
        <f t="shared" si="164"/>
        <v>453</v>
      </c>
      <c r="I274" s="12">
        <f t="shared" si="164"/>
        <v>0</v>
      </c>
      <c r="J274" s="12">
        <f t="shared" si="164"/>
        <v>453</v>
      </c>
      <c r="K274" s="12">
        <f t="shared" si="164"/>
        <v>0</v>
      </c>
      <c r="L274" s="12">
        <f t="shared" si="164"/>
        <v>453</v>
      </c>
      <c r="M274" s="12">
        <f t="shared" si="164"/>
        <v>0</v>
      </c>
      <c r="N274" s="12">
        <f t="shared" si="164"/>
        <v>453</v>
      </c>
      <c r="O274" s="12">
        <f t="shared" si="164"/>
        <v>0</v>
      </c>
      <c r="P274" s="12">
        <f t="shared" si="164"/>
        <v>453</v>
      </c>
      <c r="Q274" s="12">
        <f t="shared" si="164"/>
        <v>0</v>
      </c>
      <c r="R274" s="12">
        <f t="shared" si="164"/>
        <v>453</v>
      </c>
      <c r="S274" s="12">
        <f t="shared" si="164"/>
        <v>0</v>
      </c>
      <c r="T274" s="12">
        <f t="shared" si="164"/>
        <v>453</v>
      </c>
      <c r="U274" s="12">
        <f t="shared" si="164"/>
        <v>0</v>
      </c>
      <c r="V274" s="12">
        <f t="shared" si="164"/>
        <v>453</v>
      </c>
    </row>
    <row r="275" spans="1:22" s="34" customFormat="1" ht="42.75" customHeight="1" hidden="1" outlineLevel="1">
      <c r="A275" s="8"/>
      <c r="B275" s="8"/>
      <c r="C275" s="37" t="s">
        <v>201</v>
      </c>
      <c r="D275" s="1"/>
      <c r="E275" s="2" t="s">
        <v>86</v>
      </c>
      <c r="F275" s="12">
        <f>F276</f>
        <v>453</v>
      </c>
      <c r="G275" s="12">
        <f t="shared" si="164"/>
        <v>0</v>
      </c>
      <c r="H275" s="12">
        <f t="shared" si="164"/>
        <v>453</v>
      </c>
      <c r="I275" s="12">
        <f t="shared" si="164"/>
        <v>0</v>
      </c>
      <c r="J275" s="12">
        <f t="shared" si="164"/>
        <v>453</v>
      </c>
      <c r="K275" s="12">
        <f t="shared" si="164"/>
        <v>0</v>
      </c>
      <c r="L275" s="12">
        <f t="shared" si="164"/>
        <v>453</v>
      </c>
      <c r="M275" s="12">
        <f t="shared" si="164"/>
        <v>0</v>
      </c>
      <c r="N275" s="12">
        <f t="shared" si="164"/>
        <v>453</v>
      </c>
      <c r="O275" s="12">
        <f t="shared" si="164"/>
        <v>0</v>
      </c>
      <c r="P275" s="12">
        <f t="shared" si="164"/>
        <v>453</v>
      </c>
      <c r="Q275" s="12">
        <f t="shared" si="164"/>
        <v>0</v>
      </c>
      <c r="R275" s="12">
        <f t="shared" si="164"/>
        <v>453</v>
      </c>
      <c r="S275" s="12">
        <f t="shared" si="164"/>
        <v>0</v>
      </c>
      <c r="T275" s="12">
        <f t="shared" si="164"/>
        <v>453</v>
      </c>
      <c r="U275" s="12">
        <f t="shared" si="164"/>
        <v>0</v>
      </c>
      <c r="V275" s="12">
        <f t="shared" si="164"/>
        <v>453</v>
      </c>
    </row>
    <row r="276" spans="1:22" s="84" customFormat="1" ht="27.75" customHeight="1" hidden="1" outlineLevel="1">
      <c r="A276" s="8"/>
      <c r="B276" s="8"/>
      <c r="C276" s="37" t="s">
        <v>324</v>
      </c>
      <c r="D276" s="8"/>
      <c r="E276" s="10" t="s">
        <v>424</v>
      </c>
      <c r="F276" s="12">
        <f aca="true" t="shared" si="165" ref="F276:V276">SUM(F277:F277)</f>
        <v>453</v>
      </c>
      <c r="G276" s="12">
        <f t="shared" si="165"/>
        <v>0</v>
      </c>
      <c r="H276" s="12">
        <f t="shared" si="165"/>
        <v>453</v>
      </c>
      <c r="I276" s="12">
        <f t="shared" si="165"/>
        <v>0</v>
      </c>
      <c r="J276" s="12">
        <f t="shared" si="165"/>
        <v>453</v>
      </c>
      <c r="K276" s="12">
        <f t="shared" si="165"/>
        <v>0</v>
      </c>
      <c r="L276" s="12">
        <f t="shared" si="165"/>
        <v>453</v>
      </c>
      <c r="M276" s="12">
        <f t="shared" si="165"/>
        <v>0</v>
      </c>
      <c r="N276" s="12">
        <f t="shared" si="165"/>
        <v>453</v>
      </c>
      <c r="O276" s="12">
        <f t="shared" si="165"/>
        <v>0</v>
      </c>
      <c r="P276" s="12">
        <f t="shared" si="165"/>
        <v>453</v>
      </c>
      <c r="Q276" s="12">
        <f t="shared" si="165"/>
        <v>0</v>
      </c>
      <c r="R276" s="12">
        <f t="shared" si="165"/>
        <v>453</v>
      </c>
      <c r="S276" s="12">
        <f t="shared" si="165"/>
        <v>0</v>
      </c>
      <c r="T276" s="12">
        <f t="shared" si="165"/>
        <v>453</v>
      </c>
      <c r="U276" s="12">
        <f t="shared" si="165"/>
        <v>0</v>
      </c>
      <c r="V276" s="12">
        <f t="shared" si="165"/>
        <v>453</v>
      </c>
    </row>
    <row r="277" spans="1:22" s="84" customFormat="1" ht="27.75" customHeight="1" hidden="1" outlineLevel="1">
      <c r="A277" s="8"/>
      <c r="B277" s="8"/>
      <c r="C277" s="37"/>
      <c r="D277" s="1" t="s">
        <v>137</v>
      </c>
      <c r="E277" s="2" t="s">
        <v>64</v>
      </c>
      <c r="F277" s="12">
        <v>453</v>
      </c>
      <c r="G277" s="12"/>
      <c r="H277" s="12">
        <f>SUM(F277:G277)</f>
        <v>453</v>
      </c>
      <c r="I277" s="12"/>
      <c r="J277" s="12">
        <f>SUM(H277:I277)</f>
        <v>453</v>
      </c>
      <c r="K277" s="12"/>
      <c r="L277" s="12">
        <f>SUM(J277:K277)</f>
        <v>453</v>
      </c>
      <c r="M277" s="12"/>
      <c r="N277" s="12">
        <f>SUM(L277:M277)</f>
        <v>453</v>
      </c>
      <c r="O277" s="12"/>
      <c r="P277" s="12">
        <f>SUM(N277:O277)</f>
        <v>453</v>
      </c>
      <c r="Q277" s="12"/>
      <c r="R277" s="12">
        <f>SUM(P277:Q277)</f>
        <v>453</v>
      </c>
      <c r="S277" s="12"/>
      <c r="T277" s="12">
        <f>SUM(R277:S277)</f>
        <v>453</v>
      </c>
      <c r="U277" s="12"/>
      <c r="V277" s="12">
        <f>SUM(T277:U277)</f>
        <v>453</v>
      </c>
    </row>
    <row r="278" spans="1:22" s="84" customFormat="1" ht="40.5" customHeight="1" hidden="1" outlineLevel="1">
      <c r="A278" s="8"/>
      <c r="B278" s="8"/>
      <c r="C278" s="37" t="s">
        <v>332</v>
      </c>
      <c r="D278" s="1"/>
      <c r="E278" s="2" t="s">
        <v>564</v>
      </c>
      <c r="F278" s="12"/>
      <c r="G278" s="12"/>
      <c r="H278" s="12"/>
      <c r="I278" s="12"/>
      <c r="J278" s="12"/>
      <c r="K278" s="12"/>
      <c r="L278" s="12">
        <f>L279</f>
        <v>0</v>
      </c>
      <c r="M278" s="12">
        <f aca="true" t="shared" si="166" ref="M278:V281">M279</f>
        <v>484.16749000000004</v>
      </c>
      <c r="N278" s="12">
        <f t="shared" si="166"/>
        <v>484.16749000000004</v>
      </c>
      <c r="O278" s="12">
        <f t="shared" si="166"/>
        <v>0</v>
      </c>
      <c r="P278" s="12">
        <f t="shared" si="166"/>
        <v>484.16749000000004</v>
      </c>
      <c r="Q278" s="12">
        <f t="shared" si="166"/>
        <v>2647</v>
      </c>
      <c r="R278" s="12">
        <f t="shared" si="166"/>
        <v>3131.16749</v>
      </c>
      <c r="S278" s="12">
        <f t="shared" si="166"/>
        <v>98.52544</v>
      </c>
      <c r="T278" s="12">
        <f t="shared" si="166"/>
        <v>3229.6929299999997</v>
      </c>
      <c r="U278" s="12">
        <f t="shared" si="166"/>
        <v>0</v>
      </c>
      <c r="V278" s="12">
        <f t="shared" si="166"/>
        <v>3229.6929299999997</v>
      </c>
    </row>
    <row r="279" spans="1:22" s="84" customFormat="1" ht="41.25" customHeight="1" hidden="1" outlineLevel="1">
      <c r="A279" s="8"/>
      <c r="B279" s="8"/>
      <c r="C279" s="37" t="s">
        <v>333</v>
      </c>
      <c r="D279" s="1"/>
      <c r="E279" s="2" t="s">
        <v>335</v>
      </c>
      <c r="F279" s="12"/>
      <c r="G279" s="12"/>
      <c r="H279" s="12"/>
      <c r="I279" s="12"/>
      <c r="J279" s="12"/>
      <c r="K279" s="12"/>
      <c r="L279" s="12">
        <f>L280</f>
        <v>0</v>
      </c>
      <c r="M279" s="12">
        <f t="shared" si="166"/>
        <v>484.16749000000004</v>
      </c>
      <c r="N279" s="12">
        <f t="shared" si="166"/>
        <v>484.16749000000004</v>
      </c>
      <c r="O279" s="12">
        <f t="shared" si="166"/>
        <v>0</v>
      </c>
      <c r="P279" s="12">
        <f t="shared" si="166"/>
        <v>484.16749000000004</v>
      </c>
      <c r="Q279" s="12">
        <f t="shared" si="166"/>
        <v>2647</v>
      </c>
      <c r="R279" s="12">
        <f t="shared" si="166"/>
        <v>3131.16749</v>
      </c>
      <c r="S279" s="12">
        <f t="shared" si="166"/>
        <v>98.52544</v>
      </c>
      <c r="T279" s="12">
        <f t="shared" si="166"/>
        <v>3229.6929299999997</v>
      </c>
      <c r="U279" s="12">
        <f t="shared" si="166"/>
        <v>0</v>
      </c>
      <c r="V279" s="12">
        <f t="shared" si="166"/>
        <v>3229.6929299999997</v>
      </c>
    </row>
    <row r="280" spans="1:22" s="84" customFormat="1" ht="30" customHeight="1" hidden="1" outlineLevel="1">
      <c r="A280" s="8"/>
      <c r="B280" s="8"/>
      <c r="C280" s="37" t="s">
        <v>334</v>
      </c>
      <c r="D280" s="1"/>
      <c r="E280" s="2" t="s">
        <v>336</v>
      </c>
      <c r="F280" s="12"/>
      <c r="G280" s="12"/>
      <c r="H280" s="12"/>
      <c r="I280" s="12"/>
      <c r="J280" s="12"/>
      <c r="K280" s="12"/>
      <c r="L280" s="12">
        <f>L281</f>
        <v>0</v>
      </c>
      <c r="M280" s="12">
        <f t="shared" si="166"/>
        <v>484.16749000000004</v>
      </c>
      <c r="N280" s="12">
        <f t="shared" si="166"/>
        <v>484.16749000000004</v>
      </c>
      <c r="O280" s="12">
        <f t="shared" si="166"/>
        <v>0</v>
      </c>
      <c r="P280" s="12">
        <f t="shared" si="166"/>
        <v>484.16749000000004</v>
      </c>
      <c r="Q280" s="12">
        <f t="shared" si="166"/>
        <v>2647</v>
      </c>
      <c r="R280" s="12">
        <f t="shared" si="166"/>
        <v>3131.16749</v>
      </c>
      <c r="S280" s="12">
        <f t="shared" si="166"/>
        <v>98.52544</v>
      </c>
      <c r="T280" s="12">
        <f t="shared" si="166"/>
        <v>3229.6929299999997</v>
      </c>
      <c r="U280" s="12">
        <f t="shared" si="166"/>
        <v>0</v>
      </c>
      <c r="V280" s="12">
        <f t="shared" si="166"/>
        <v>3229.6929299999997</v>
      </c>
    </row>
    <row r="281" spans="1:22" s="84" customFormat="1" ht="42.75" customHeight="1" hidden="1" outlineLevel="1">
      <c r="A281" s="8"/>
      <c r="B281" s="8"/>
      <c r="C281" s="37" t="s">
        <v>337</v>
      </c>
      <c r="D281" s="1"/>
      <c r="E281" s="2" t="s">
        <v>385</v>
      </c>
      <c r="F281" s="12"/>
      <c r="G281" s="12"/>
      <c r="H281" s="12"/>
      <c r="I281" s="12"/>
      <c r="J281" s="12"/>
      <c r="K281" s="12"/>
      <c r="L281" s="12">
        <f>L282</f>
        <v>0</v>
      </c>
      <c r="M281" s="12">
        <f t="shared" si="166"/>
        <v>484.16749000000004</v>
      </c>
      <c r="N281" s="12">
        <f t="shared" si="166"/>
        <v>484.16749000000004</v>
      </c>
      <c r="O281" s="12">
        <f t="shared" si="166"/>
        <v>0</v>
      </c>
      <c r="P281" s="12">
        <f aca="true" t="shared" si="167" ref="P281:V281">SUM(P282:P283)</f>
        <v>484.16749000000004</v>
      </c>
      <c r="Q281" s="12">
        <f t="shared" si="167"/>
        <v>2647</v>
      </c>
      <c r="R281" s="12">
        <f t="shared" si="167"/>
        <v>3131.16749</v>
      </c>
      <c r="S281" s="12">
        <f t="shared" si="167"/>
        <v>98.52544</v>
      </c>
      <c r="T281" s="12">
        <f t="shared" si="167"/>
        <v>3229.6929299999997</v>
      </c>
      <c r="U281" s="12">
        <f t="shared" si="167"/>
        <v>0</v>
      </c>
      <c r="V281" s="12">
        <f t="shared" si="167"/>
        <v>3229.6929299999997</v>
      </c>
    </row>
    <row r="282" spans="1:22" s="84" customFormat="1" ht="31.5" customHeight="1" hidden="1" outlineLevel="1">
      <c r="A282" s="8"/>
      <c r="B282" s="8"/>
      <c r="C282" s="37"/>
      <c r="D282" s="1" t="s">
        <v>137</v>
      </c>
      <c r="E282" s="2" t="s">
        <v>64</v>
      </c>
      <c r="F282" s="12"/>
      <c r="G282" s="12"/>
      <c r="H282" s="12"/>
      <c r="I282" s="12"/>
      <c r="J282" s="12"/>
      <c r="K282" s="12"/>
      <c r="L282" s="12">
        <v>0</v>
      </c>
      <c r="M282" s="12">
        <f>938.95634+195.21115-650</f>
        <v>484.16749000000004</v>
      </c>
      <c r="N282" s="12">
        <f>SUM(L282:M282)</f>
        <v>484.16749000000004</v>
      </c>
      <c r="O282" s="12"/>
      <c r="P282" s="12">
        <f>SUM(N282:O282)</f>
        <v>484.16749000000004</v>
      </c>
      <c r="Q282" s="12">
        <v>2380.558</v>
      </c>
      <c r="R282" s="12">
        <f>SUM(P282:Q282)</f>
        <v>2864.72549</v>
      </c>
      <c r="S282" s="12">
        <v>98.52544</v>
      </c>
      <c r="T282" s="12">
        <f>SUM(R282:S282)</f>
        <v>2963.2509299999997</v>
      </c>
      <c r="U282" s="12"/>
      <c r="V282" s="12">
        <f>SUM(T282:U282)</f>
        <v>2963.2509299999997</v>
      </c>
    </row>
    <row r="283" spans="1:22" s="84" customFormat="1" ht="15.75" customHeight="1" hidden="1" outlineLevel="1">
      <c r="A283" s="8"/>
      <c r="B283" s="8"/>
      <c r="C283" s="37"/>
      <c r="D283" s="1" t="s">
        <v>143</v>
      </c>
      <c r="E283" s="2" t="s">
        <v>144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>
        <v>0</v>
      </c>
      <c r="Q283" s="12">
        <v>266.442</v>
      </c>
      <c r="R283" s="12">
        <f>SUM(P283:Q283)</f>
        <v>266.442</v>
      </c>
      <c r="S283" s="12"/>
      <c r="T283" s="12">
        <f>SUM(R283:S283)</f>
        <v>266.442</v>
      </c>
      <c r="U283" s="12"/>
      <c r="V283" s="12">
        <f>SUM(T283:U283)</f>
        <v>266.442</v>
      </c>
    </row>
    <row r="284" spans="1:22" s="34" customFormat="1" ht="15.75" customHeight="1" hidden="1" outlineLevel="1">
      <c r="A284" s="8"/>
      <c r="B284" s="33" t="s">
        <v>28</v>
      </c>
      <c r="C284" s="33"/>
      <c r="D284" s="9"/>
      <c r="E284" s="10" t="s">
        <v>29</v>
      </c>
      <c r="F284" s="12">
        <f aca="true" t="shared" si="168" ref="F284:L284">F285+F290</f>
        <v>16548.71654</v>
      </c>
      <c r="G284" s="12">
        <f t="shared" si="168"/>
        <v>0</v>
      </c>
      <c r="H284" s="12">
        <f t="shared" si="168"/>
        <v>16548.71654</v>
      </c>
      <c r="I284" s="12">
        <f t="shared" si="168"/>
        <v>0</v>
      </c>
      <c r="J284" s="12">
        <f t="shared" si="168"/>
        <v>16548.71654</v>
      </c>
      <c r="K284" s="12">
        <f t="shared" si="168"/>
        <v>387.03803</v>
      </c>
      <c r="L284" s="12">
        <f t="shared" si="168"/>
        <v>16935.75457</v>
      </c>
      <c r="M284" s="12">
        <f aca="true" t="shared" si="169" ref="M284:R284">M285+M290</f>
        <v>0</v>
      </c>
      <c r="N284" s="12">
        <f t="shared" si="169"/>
        <v>16935.75457</v>
      </c>
      <c r="O284" s="12">
        <f t="shared" si="169"/>
        <v>2373.09889</v>
      </c>
      <c r="P284" s="12">
        <f t="shared" si="169"/>
        <v>19308.853460000002</v>
      </c>
      <c r="Q284" s="12">
        <f t="shared" si="169"/>
        <v>0</v>
      </c>
      <c r="R284" s="12">
        <f t="shared" si="169"/>
        <v>19308.853460000002</v>
      </c>
      <c r="S284" s="12">
        <f>S285+S290</f>
        <v>0</v>
      </c>
      <c r="T284" s="12">
        <f>T285+T290</f>
        <v>19308.853460000002</v>
      </c>
      <c r="U284" s="12">
        <f>U285+U290</f>
        <v>0</v>
      </c>
      <c r="V284" s="12">
        <f>V285+V290</f>
        <v>19308.853460000002</v>
      </c>
    </row>
    <row r="285" spans="1:22" s="34" customFormat="1" ht="29.25" customHeight="1" hidden="1" outlineLevel="1">
      <c r="A285" s="8"/>
      <c r="B285" s="8"/>
      <c r="C285" s="37" t="s">
        <v>149</v>
      </c>
      <c r="D285" s="8"/>
      <c r="E285" s="10" t="s">
        <v>553</v>
      </c>
      <c r="F285" s="12">
        <f>F286</f>
        <v>990</v>
      </c>
      <c r="G285" s="12">
        <f aca="true" t="shared" si="170" ref="G285:V288">G286</f>
        <v>0</v>
      </c>
      <c r="H285" s="12">
        <f t="shared" si="170"/>
        <v>990</v>
      </c>
      <c r="I285" s="12">
        <f t="shared" si="170"/>
        <v>0</v>
      </c>
      <c r="J285" s="12">
        <f t="shared" si="170"/>
        <v>990</v>
      </c>
      <c r="K285" s="12">
        <f t="shared" si="170"/>
        <v>0</v>
      </c>
      <c r="L285" s="12">
        <f t="shared" si="170"/>
        <v>990</v>
      </c>
      <c r="M285" s="12">
        <f t="shared" si="170"/>
        <v>0</v>
      </c>
      <c r="N285" s="12">
        <f t="shared" si="170"/>
        <v>990</v>
      </c>
      <c r="O285" s="12">
        <f t="shared" si="170"/>
        <v>0</v>
      </c>
      <c r="P285" s="12">
        <f t="shared" si="170"/>
        <v>990</v>
      </c>
      <c r="Q285" s="12">
        <f t="shared" si="170"/>
        <v>0</v>
      </c>
      <c r="R285" s="12">
        <f t="shared" si="170"/>
        <v>990</v>
      </c>
      <c r="S285" s="12">
        <f t="shared" si="170"/>
        <v>0</v>
      </c>
      <c r="T285" s="12">
        <f t="shared" si="170"/>
        <v>990</v>
      </c>
      <c r="U285" s="12">
        <f t="shared" si="170"/>
        <v>0</v>
      </c>
      <c r="V285" s="12">
        <f t="shared" si="170"/>
        <v>990</v>
      </c>
    </row>
    <row r="286" spans="1:22" s="34" customFormat="1" ht="28.5" customHeight="1" hidden="1" outlineLevel="1">
      <c r="A286" s="8"/>
      <c r="B286" s="8"/>
      <c r="C286" s="37" t="s">
        <v>150</v>
      </c>
      <c r="D286" s="8"/>
      <c r="E286" s="10" t="s">
        <v>554</v>
      </c>
      <c r="F286" s="12">
        <f>F287</f>
        <v>990</v>
      </c>
      <c r="G286" s="12">
        <f t="shared" si="170"/>
        <v>0</v>
      </c>
      <c r="H286" s="12">
        <f t="shared" si="170"/>
        <v>990</v>
      </c>
      <c r="I286" s="12">
        <f t="shared" si="170"/>
        <v>0</v>
      </c>
      <c r="J286" s="12">
        <f t="shared" si="170"/>
        <v>990</v>
      </c>
      <c r="K286" s="12">
        <f t="shared" si="170"/>
        <v>0</v>
      </c>
      <c r="L286" s="12">
        <f t="shared" si="170"/>
        <v>990</v>
      </c>
      <c r="M286" s="12">
        <f t="shared" si="170"/>
        <v>0</v>
      </c>
      <c r="N286" s="12">
        <f t="shared" si="170"/>
        <v>990</v>
      </c>
      <c r="O286" s="12">
        <f t="shared" si="170"/>
        <v>0</v>
      </c>
      <c r="P286" s="12">
        <f t="shared" si="170"/>
        <v>990</v>
      </c>
      <c r="Q286" s="12">
        <f t="shared" si="170"/>
        <v>0</v>
      </c>
      <c r="R286" s="12">
        <f t="shared" si="170"/>
        <v>990</v>
      </c>
      <c r="S286" s="12">
        <f t="shared" si="170"/>
        <v>0</v>
      </c>
      <c r="T286" s="12">
        <f t="shared" si="170"/>
        <v>990</v>
      </c>
      <c r="U286" s="12">
        <f t="shared" si="170"/>
        <v>0</v>
      </c>
      <c r="V286" s="12">
        <f t="shared" si="170"/>
        <v>990</v>
      </c>
    </row>
    <row r="287" spans="1:22" s="34" customFormat="1" ht="28.5" customHeight="1" hidden="1" outlineLevel="1">
      <c r="A287" s="8"/>
      <c r="B287" s="8"/>
      <c r="C287" s="37" t="s">
        <v>151</v>
      </c>
      <c r="D287" s="8"/>
      <c r="E287" s="10" t="s">
        <v>428</v>
      </c>
      <c r="F287" s="12">
        <f>F288</f>
        <v>990</v>
      </c>
      <c r="G287" s="12">
        <f t="shared" si="170"/>
        <v>0</v>
      </c>
      <c r="H287" s="12">
        <f t="shared" si="170"/>
        <v>990</v>
      </c>
      <c r="I287" s="12">
        <f t="shared" si="170"/>
        <v>0</v>
      </c>
      <c r="J287" s="12">
        <f t="shared" si="170"/>
        <v>990</v>
      </c>
      <c r="K287" s="12">
        <f t="shared" si="170"/>
        <v>0</v>
      </c>
      <c r="L287" s="12">
        <f t="shared" si="170"/>
        <v>990</v>
      </c>
      <c r="M287" s="12">
        <f t="shared" si="170"/>
        <v>0</v>
      </c>
      <c r="N287" s="12">
        <f t="shared" si="170"/>
        <v>990</v>
      </c>
      <c r="O287" s="12">
        <f t="shared" si="170"/>
        <v>0</v>
      </c>
      <c r="P287" s="12">
        <f t="shared" si="170"/>
        <v>990</v>
      </c>
      <c r="Q287" s="12">
        <f t="shared" si="170"/>
        <v>0</v>
      </c>
      <c r="R287" s="12">
        <f t="shared" si="170"/>
        <v>990</v>
      </c>
      <c r="S287" s="12">
        <f t="shared" si="170"/>
        <v>0</v>
      </c>
      <c r="T287" s="12">
        <f t="shared" si="170"/>
        <v>990</v>
      </c>
      <c r="U287" s="12">
        <f t="shared" si="170"/>
        <v>0</v>
      </c>
      <c r="V287" s="12">
        <f t="shared" si="170"/>
        <v>990</v>
      </c>
    </row>
    <row r="288" spans="1:22" s="34" customFormat="1" ht="28.5" customHeight="1" hidden="1" outlineLevel="1">
      <c r="A288" s="8"/>
      <c r="B288" s="8"/>
      <c r="C288" s="37" t="s">
        <v>307</v>
      </c>
      <c r="D288" s="8"/>
      <c r="E288" s="10" t="s">
        <v>429</v>
      </c>
      <c r="F288" s="12">
        <f>F289</f>
        <v>990</v>
      </c>
      <c r="G288" s="12">
        <f t="shared" si="170"/>
        <v>0</v>
      </c>
      <c r="H288" s="12">
        <f t="shared" si="170"/>
        <v>990</v>
      </c>
      <c r="I288" s="12">
        <f t="shared" si="170"/>
        <v>0</v>
      </c>
      <c r="J288" s="12">
        <f t="shared" si="170"/>
        <v>990</v>
      </c>
      <c r="K288" s="12">
        <f t="shared" si="170"/>
        <v>0</v>
      </c>
      <c r="L288" s="12">
        <f t="shared" si="170"/>
        <v>990</v>
      </c>
      <c r="M288" s="12">
        <f t="shared" si="170"/>
        <v>0</v>
      </c>
      <c r="N288" s="12">
        <f t="shared" si="170"/>
        <v>990</v>
      </c>
      <c r="O288" s="12">
        <f t="shared" si="170"/>
        <v>0</v>
      </c>
      <c r="P288" s="12">
        <f t="shared" si="170"/>
        <v>990</v>
      </c>
      <c r="Q288" s="12">
        <f t="shared" si="170"/>
        <v>0</v>
      </c>
      <c r="R288" s="12">
        <f t="shared" si="170"/>
        <v>990</v>
      </c>
      <c r="S288" s="12">
        <f t="shared" si="170"/>
        <v>0</v>
      </c>
      <c r="T288" s="12">
        <f t="shared" si="170"/>
        <v>990</v>
      </c>
      <c r="U288" s="12">
        <f t="shared" si="170"/>
        <v>0</v>
      </c>
      <c r="V288" s="12">
        <f t="shared" si="170"/>
        <v>990</v>
      </c>
    </row>
    <row r="289" spans="1:22" s="34" customFormat="1" ht="16.5" customHeight="1" hidden="1" outlineLevel="1">
      <c r="A289" s="8"/>
      <c r="B289" s="8"/>
      <c r="C289" s="37"/>
      <c r="D289" s="1" t="s">
        <v>143</v>
      </c>
      <c r="E289" s="2" t="s">
        <v>144</v>
      </c>
      <c r="F289" s="12">
        <v>990</v>
      </c>
      <c r="G289" s="12"/>
      <c r="H289" s="12">
        <f>SUM(F289:G289)</f>
        <v>990</v>
      </c>
      <c r="I289" s="12"/>
      <c r="J289" s="12">
        <f>SUM(H289:I289)</f>
        <v>990</v>
      </c>
      <c r="K289" s="12"/>
      <c r="L289" s="12">
        <f>SUM(J289:K289)</f>
        <v>990</v>
      </c>
      <c r="M289" s="12"/>
      <c r="N289" s="12">
        <f>SUM(L289:M289)</f>
        <v>990</v>
      </c>
      <c r="O289" s="12"/>
      <c r="P289" s="12">
        <f>SUM(N289:O289)</f>
        <v>990</v>
      </c>
      <c r="Q289" s="12"/>
      <c r="R289" s="12">
        <f>SUM(P289:Q289)</f>
        <v>990</v>
      </c>
      <c r="S289" s="12"/>
      <c r="T289" s="12">
        <f>SUM(R289:S289)</f>
        <v>990</v>
      </c>
      <c r="U289" s="12"/>
      <c r="V289" s="12">
        <f>SUM(T289:U289)</f>
        <v>990</v>
      </c>
    </row>
    <row r="290" spans="1:22" s="34" customFormat="1" ht="40.5" customHeight="1" hidden="1" outlineLevel="1">
      <c r="A290" s="8"/>
      <c r="B290" s="8"/>
      <c r="C290" s="37" t="s">
        <v>106</v>
      </c>
      <c r="D290" s="1"/>
      <c r="E290" s="2" t="s">
        <v>556</v>
      </c>
      <c r="F290" s="12">
        <f aca="true" t="shared" si="171" ref="F290:L290">F291+F295</f>
        <v>15558.716540000001</v>
      </c>
      <c r="G290" s="12">
        <f t="shared" si="171"/>
        <v>0</v>
      </c>
      <c r="H290" s="12">
        <f t="shared" si="171"/>
        <v>15558.716540000001</v>
      </c>
      <c r="I290" s="12">
        <f t="shared" si="171"/>
        <v>0</v>
      </c>
      <c r="J290" s="12">
        <f t="shared" si="171"/>
        <v>15558.716540000001</v>
      </c>
      <c r="K290" s="12">
        <f t="shared" si="171"/>
        <v>387.03803</v>
      </c>
      <c r="L290" s="12">
        <f t="shared" si="171"/>
        <v>15945.754570000001</v>
      </c>
      <c r="M290" s="12">
        <f aca="true" t="shared" si="172" ref="M290:R290">M291+M295</f>
        <v>0</v>
      </c>
      <c r="N290" s="12">
        <f t="shared" si="172"/>
        <v>15945.754570000001</v>
      </c>
      <c r="O290" s="12">
        <f t="shared" si="172"/>
        <v>2373.09889</v>
      </c>
      <c r="P290" s="12">
        <f t="shared" si="172"/>
        <v>18318.853460000002</v>
      </c>
      <c r="Q290" s="12">
        <f t="shared" si="172"/>
        <v>0</v>
      </c>
      <c r="R290" s="12">
        <f t="shared" si="172"/>
        <v>18318.853460000002</v>
      </c>
      <c r="S290" s="12">
        <f>S291+S295</f>
        <v>0</v>
      </c>
      <c r="T290" s="12">
        <f>T291+T295</f>
        <v>18318.853460000002</v>
      </c>
      <c r="U290" s="12">
        <f>U291+U295</f>
        <v>0</v>
      </c>
      <c r="V290" s="12">
        <f>V291+V295</f>
        <v>18318.853460000002</v>
      </c>
    </row>
    <row r="291" spans="1:22" s="34" customFormat="1" ht="29.25" customHeight="1" hidden="1" outlineLevel="1">
      <c r="A291" s="8"/>
      <c r="B291" s="8"/>
      <c r="C291" s="37" t="s">
        <v>107</v>
      </c>
      <c r="D291" s="1"/>
      <c r="E291" s="2" t="s">
        <v>415</v>
      </c>
      <c r="F291" s="12">
        <f>F292</f>
        <v>82</v>
      </c>
      <c r="G291" s="12">
        <f aca="true" t="shared" si="173" ref="G291:V293">G292</f>
        <v>0</v>
      </c>
      <c r="H291" s="12">
        <f t="shared" si="173"/>
        <v>82</v>
      </c>
      <c r="I291" s="12">
        <f t="shared" si="173"/>
        <v>0</v>
      </c>
      <c r="J291" s="12">
        <f t="shared" si="173"/>
        <v>82</v>
      </c>
      <c r="K291" s="12">
        <f t="shared" si="173"/>
        <v>0</v>
      </c>
      <c r="L291" s="12">
        <f t="shared" si="173"/>
        <v>82</v>
      </c>
      <c r="M291" s="12">
        <f t="shared" si="173"/>
        <v>0</v>
      </c>
      <c r="N291" s="12">
        <f t="shared" si="173"/>
        <v>82</v>
      </c>
      <c r="O291" s="12">
        <f t="shared" si="173"/>
        <v>0</v>
      </c>
      <c r="P291" s="12">
        <f t="shared" si="173"/>
        <v>82</v>
      </c>
      <c r="Q291" s="12">
        <f t="shared" si="173"/>
        <v>0</v>
      </c>
      <c r="R291" s="12">
        <f t="shared" si="173"/>
        <v>82</v>
      </c>
      <c r="S291" s="12">
        <f t="shared" si="173"/>
        <v>0</v>
      </c>
      <c r="T291" s="12">
        <f t="shared" si="173"/>
        <v>82</v>
      </c>
      <c r="U291" s="12">
        <f t="shared" si="173"/>
        <v>0</v>
      </c>
      <c r="V291" s="12">
        <f t="shared" si="173"/>
        <v>82</v>
      </c>
    </row>
    <row r="292" spans="1:22" s="40" customFormat="1" ht="29.25" customHeight="1" hidden="1" outlineLevel="1">
      <c r="A292" s="8"/>
      <c r="B292" s="8"/>
      <c r="C292" s="37" t="s">
        <v>108</v>
      </c>
      <c r="D292" s="1"/>
      <c r="E292" s="2" t="s">
        <v>432</v>
      </c>
      <c r="F292" s="12">
        <f>F293</f>
        <v>82</v>
      </c>
      <c r="G292" s="12">
        <f t="shared" si="173"/>
        <v>0</v>
      </c>
      <c r="H292" s="12">
        <f t="shared" si="173"/>
        <v>82</v>
      </c>
      <c r="I292" s="12">
        <f t="shared" si="173"/>
        <v>0</v>
      </c>
      <c r="J292" s="12">
        <f t="shared" si="173"/>
        <v>82</v>
      </c>
      <c r="K292" s="12">
        <f t="shared" si="173"/>
        <v>0</v>
      </c>
      <c r="L292" s="12">
        <f t="shared" si="173"/>
        <v>82</v>
      </c>
      <c r="M292" s="12">
        <f t="shared" si="173"/>
        <v>0</v>
      </c>
      <c r="N292" s="12">
        <f t="shared" si="173"/>
        <v>82</v>
      </c>
      <c r="O292" s="12">
        <f t="shared" si="173"/>
        <v>0</v>
      </c>
      <c r="P292" s="12">
        <f t="shared" si="173"/>
        <v>82</v>
      </c>
      <c r="Q292" s="12">
        <f t="shared" si="173"/>
        <v>0</v>
      </c>
      <c r="R292" s="12">
        <f t="shared" si="173"/>
        <v>82</v>
      </c>
      <c r="S292" s="12">
        <f t="shared" si="173"/>
        <v>0</v>
      </c>
      <c r="T292" s="12">
        <f t="shared" si="173"/>
        <v>82</v>
      </c>
      <c r="U292" s="12">
        <f t="shared" si="173"/>
        <v>0</v>
      </c>
      <c r="V292" s="12">
        <f t="shared" si="173"/>
        <v>82</v>
      </c>
    </row>
    <row r="293" spans="1:22" s="40" customFormat="1" ht="29.25" customHeight="1" hidden="1" outlineLevel="1">
      <c r="A293" s="8"/>
      <c r="B293" s="8"/>
      <c r="C293" s="37" t="s">
        <v>412</v>
      </c>
      <c r="D293" s="1"/>
      <c r="E293" s="2" t="s">
        <v>318</v>
      </c>
      <c r="F293" s="12">
        <f>F294</f>
        <v>82</v>
      </c>
      <c r="G293" s="12">
        <f t="shared" si="173"/>
        <v>0</v>
      </c>
      <c r="H293" s="12">
        <f t="shared" si="173"/>
        <v>82</v>
      </c>
      <c r="I293" s="12">
        <f t="shared" si="173"/>
        <v>0</v>
      </c>
      <c r="J293" s="12">
        <f t="shared" si="173"/>
        <v>82</v>
      </c>
      <c r="K293" s="12">
        <f t="shared" si="173"/>
        <v>0</v>
      </c>
      <c r="L293" s="12">
        <f t="shared" si="173"/>
        <v>82</v>
      </c>
      <c r="M293" s="12">
        <f t="shared" si="173"/>
        <v>0</v>
      </c>
      <c r="N293" s="12">
        <f t="shared" si="173"/>
        <v>82</v>
      </c>
      <c r="O293" s="12">
        <f t="shared" si="173"/>
        <v>0</v>
      </c>
      <c r="P293" s="12">
        <f t="shared" si="173"/>
        <v>82</v>
      </c>
      <c r="Q293" s="12">
        <f t="shared" si="173"/>
        <v>0</v>
      </c>
      <c r="R293" s="12">
        <f t="shared" si="173"/>
        <v>82</v>
      </c>
      <c r="S293" s="12">
        <f t="shared" si="173"/>
        <v>0</v>
      </c>
      <c r="T293" s="12">
        <f t="shared" si="173"/>
        <v>82</v>
      </c>
      <c r="U293" s="12">
        <f t="shared" si="173"/>
        <v>0</v>
      </c>
      <c r="V293" s="12">
        <f t="shared" si="173"/>
        <v>82</v>
      </c>
    </row>
    <row r="294" spans="1:22" s="40" customFormat="1" ht="29.25" customHeight="1" hidden="1" outlineLevel="1">
      <c r="A294" s="8"/>
      <c r="B294" s="8"/>
      <c r="C294" s="37"/>
      <c r="D294" s="1" t="s">
        <v>137</v>
      </c>
      <c r="E294" s="2" t="s">
        <v>64</v>
      </c>
      <c r="F294" s="12">
        <v>82</v>
      </c>
      <c r="G294" s="12"/>
      <c r="H294" s="12">
        <f>SUM(F294:G294)</f>
        <v>82</v>
      </c>
      <c r="I294" s="12"/>
      <c r="J294" s="12">
        <f>SUM(H294:I294)</f>
        <v>82</v>
      </c>
      <c r="K294" s="12"/>
      <c r="L294" s="12">
        <f>SUM(J294:K294)</f>
        <v>82</v>
      </c>
      <c r="M294" s="12"/>
      <c r="N294" s="12">
        <f>SUM(L294:M294)</f>
        <v>82</v>
      </c>
      <c r="O294" s="12"/>
      <c r="P294" s="12">
        <f>SUM(N294:O294)</f>
        <v>82</v>
      </c>
      <c r="Q294" s="12"/>
      <c r="R294" s="12">
        <f>SUM(P294:Q294)</f>
        <v>82</v>
      </c>
      <c r="S294" s="12"/>
      <c r="T294" s="12">
        <f>SUM(R294:S294)</f>
        <v>82</v>
      </c>
      <c r="U294" s="12"/>
      <c r="V294" s="12">
        <f>SUM(T294:U294)</f>
        <v>82</v>
      </c>
    </row>
    <row r="295" spans="1:22" s="40" customFormat="1" ht="30.75" customHeight="1" hidden="1" outlineLevel="1">
      <c r="A295" s="8"/>
      <c r="B295" s="8"/>
      <c r="C295" s="37" t="s">
        <v>417</v>
      </c>
      <c r="D295" s="1"/>
      <c r="E295" s="2" t="s">
        <v>416</v>
      </c>
      <c r="F295" s="12">
        <f aca="true" t="shared" si="174" ref="F295:V295">F296</f>
        <v>15476.716540000001</v>
      </c>
      <c r="G295" s="12">
        <f t="shared" si="174"/>
        <v>0</v>
      </c>
      <c r="H295" s="12">
        <f t="shared" si="174"/>
        <v>15476.716540000001</v>
      </c>
      <c r="I295" s="12">
        <f t="shared" si="174"/>
        <v>0</v>
      </c>
      <c r="J295" s="12">
        <f t="shared" si="174"/>
        <v>15476.716540000001</v>
      </c>
      <c r="K295" s="12">
        <f t="shared" si="174"/>
        <v>387.03803</v>
      </c>
      <c r="L295" s="12">
        <f t="shared" si="174"/>
        <v>15863.754570000001</v>
      </c>
      <c r="M295" s="12">
        <f t="shared" si="174"/>
        <v>0</v>
      </c>
      <c r="N295" s="12">
        <f t="shared" si="174"/>
        <v>15863.754570000001</v>
      </c>
      <c r="O295" s="12">
        <f t="shared" si="174"/>
        <v>2373.09889</v>
      </c>
      <c r="P295" s="12">
        <f t="shared" si="174"/>
        <v>18236.853460000002</v>
      </c>
      <c r="Q295" s="12">
        <f t="shared" si="174"/>
        <v>0</v>
      </c>
      <c r="R295" s="12">
        <f t="shared" si="174"/>
        <v>18236.853460000002</v>
      </c>
      <c r="S295" s="12">
        <f t="shared" si="174"/>
        <v>0</v>
      </c>
      <c r="T295" s="12">
        <f t="shared" si="174"/>
        <v>18236.853460000002</v>
      </c>
      <c r="U295" s="12">
        <f t="shared" si="174"/>
        <v>0</v>
      </c>
      <c r="V295" s="12">
        <f t="shared" si="174"/>
        <v>18236.853460000002</v>
      </c>
    </row>
    <row r="296" spans="1:22" s="40" customFormat="1" ht="30.75" customHeight="1" hidden="1" outlineLevel="1">
      <c r="A296" s="8"/>
      <c r="B296" s="8"/>
      <c r="C296" s="37" t="s">
        <v>418</v>
      </c>
      <c r="D296" s="1"/>
      <c r="E296" s="2" t="s">
        <v>419</v>
      </c>
      <c r="F296" s="12">
        <f>F303+F299</f>
        <v>15476.716540000001</v>
      </c>
      <c r="G296" s="12">
        <f>G303+G299</f>
        <v>0</v>
      </c>
      <c r="H296" s="12">
        <f>H303+H299</f>
        <v>15476.716540000001</v>
      </c>
      <c r="I296" s="12">
        <f>I303+I299</f>
        <v>0</v>
      </c>
      <c r="J296" s="12">
        <f aca="true" t="shared" si="175" ref="J296:P296">J303+J299+J297+J307</f>
        <v>15476.716540000001</v>
      </c>
      <c r="K296" s="12">
        <f t="shared" si="175"/>
        <v>387.03803</v>
      </c>
      <c r="L296" s="12">
        <f t="shared" si="175"/>
        <v>15863.754570000001</v>
      </c>
      <c r="M296" s="12">
        <f t="shared" si="175"/>
        <v>0</v>
      </c>
      <c r="N296" s="12">
        <f t="shared" si="175"/>
        <v>15863.754570000001</v>
      </c>
      <c r="O296" s="12">
        <f t="shared" si="175"/>
        <v>2373.09889</v>
      </c>
      <c r="P296" s="12">
        <f t="shared" si="175"/>
        <v>18236.853460000002</v>
      </c>
      <c r="Q296" s="12">
        <f aca="true" t="shared" si="176" ref="Q296:V296">Q303+Q299+Q297+Q307</f>
        <v>0</v>
      </c>
      <c r="R296" s="12">
        <f t="shared" si="176"/>
        <v>18236.853460000002</v>
      </c>
      <c r="S296" s="12">
        <f t="shared" si="176"/>
        <v>0</v>
      </c>
      <c r="T296" s="12">
        <f t="shared" si="176"/>
        <v>18236.853460000002</v>
      </c>
      <c r="U296" s="12">
        <f t="shared" si="176"/>
        <v>0</v>
      </c>
      <c r="V296" s="12">
        <f t="shared" si="176"/>
        <v>18236.853460000002</v>
      </c>
    </row>
    <row r="297" spans="1:22" s="40" customFormat="1" ht="67.5" customHeight="1" hidden="1" outlineLevel="1">
      <c r="A297" s="8"/>
      <c r="B297" s="8"/>
      <c r="C297" s="37" t="s">
        <v>701</v>
      </c>
      <c r="D297" s="1"/>
      <c r="E297" s="2" t="s">
        <v>702</v>
      </c>
      <c r="F297" s="12"/>
      <c r="G297" s="12"/>
      <c r="H297" s="12"/>
      <c r="I297" s="12"/>
      <c r="J297" s="12">
        <f aca="true" t="shared" si="177" ref="J297:V297">J298</f>
        <v>0</v>
      </c>
      <c r="K297" s="12">
        <f t="shared" si="177"/>
        <v>220</v>
      </c>
      <c r="L297" s="12">
        <f t="shared" si="177"/>
        <v>220</v>
      </c>
      <c r="M297" s="12">
        <f t="shared" si="177"/>
        <v>0</v>
      </c>
      <c r="N297" s="12">
        <f t="shared" si="177"/>
        <v>220</v>
      </c>
      <c r="O297" s="12">
        <f t="shared" si="177"/>
        <v>0</v>
      </c>
      <c r="P297" s="12">
        <f t="shared" si="177"/>
        <v>220</v>
      </c>
      <c r="Q297" s="12">
        <f t="shared" si="177"/>
        <v>0</v>
      </c>
      <c r="R297" s="12">
        <f t="shared" si="177"/>
        <v>220</v>
      </c>
      <c r="S297" s="12">
        <f t="shared" si="177"/>
        <v>0</v>
      </c>
      <c r="T297" s="12">
        <f t="shared" si="177"/>
        <v>220</v>
      </c>
      <c r="U297" s="12">
        <f t="shared" si="177"/>
        <v>0</v>
      </c>
      <c r="V297" s="12">
        <f t="shared" si="177"/>
        <v>220</v>
      </c>
    </row>
    <row r="298" spans="1:22" s="40" customFormat="1" ht="15" customHeight="1" hidden="1" outlineLevel="1">
      <c r="A298" s="8"/>
      <c r="B298" s="8"/>
      <c r="C298" s="37"/>
      <c r="D298" s="1" t="s">
        <v>143</v>
      </c>
      <c r="E298" s="2" t="s">
        <v>144</v>
      </c>
      <c r="F298" s="12"/>
      <c r="G298" s="12"/>
      <c r="H298" s="12"/>
      <c r="I298" s="12"/>
      <c r="J298" s="12">
        <v>0</v>
      </c>
      <c r="K298" s="12">
        <v>220</v>
      </c>
      <c r="L298" s="12">
        <f>SUM(J298:K298)</f>
        <v>220</v>
      </c>
      <c r="M298" s="12"/>
      <c r="N298" s="12">
        <f>SUM(L298:M298)</f>
        <v>220</v>
      </c>
      <c r="O298" s="12"/>
      <c r="P298" s="12">
        <f>SUM(N298:O298)</f>
        <v>220</v>
      </c>
      <c r="Q298" s="12"/>
      <c r="R298" s="12">
        <f>SUM(P298:Q298)</f>
        <v>220</v>
      </c>
      <c r="S298" s="12"/>
      <c r="T298" s="12">
        <f>SUM(R298:S298)</f>
        <v>220</v>
      </c>
      <c r="U298" s="12"/>
      <c r="V298" s="12">
        <f>SUM(T298:U298)</f>
        <v>220</v>
      </c>
    </row>
    <row r="299" spans="1:22" s="40" customFormat="1" ht="30" customHeight="1" hidden="1" outlineLevel="1">
      <c r="A299" s="8"/>
      <c r="B299" s="8"/>
      <c r="C299" s="37" t="s">
        <v>485</v>
      </c>
      <c r="D299" s="1"/>
      <c r="E299" s="2" t="s">
        <v>486</v>
      </c>
      <c r="F299" s="12">
        <f aca="true" t="shared" si="178" ref="F299:V299">F300</f>
        <v>200.84064</v>
      </c>
      <c r="G299" s="12">
        <f t="shared" si="178"/>
        <v>0</v>
      </c>
      <c r="H299" s="12">
        <f t="shared" si="178"/>
        <v>200.84064</v>
      </c>
      <c r="I299" s="12">
        <f t="shared" si="178"/>
        <v>0</v>
      </c>
      <c r="J299" s="12">
        <f t="shared" si="178"/>
        <v>200.84064</v>
      </c>
      <c r="K299" s="12">
        <f t="shared" si="178"/>
        <v>0</v>
      </c>
      <c r="L299" s="12">
        <f t="shared" si="178"/>
        <v>200.84064</v>
      </c>
      <c r="M299" s="12">
        <f t="shared" si="178"/>
        <v>0</v>
      </c>
      <c r="N299" s="12">
        <f t="shared" si="178"/>
        <v>200.84064</v>
      </c>
      <c r="O299" s="12">
        <f t="shared" si="178"/>
        <v>2523.09889</v>
      </c>
      <c r="P299" s="12">
        <f t="shared" si="178"/>
        <v>2723.93953</v>
      </c>
      <c r="Q299" s="12">
        <f t="shared" si="178"/>
        <v>0</v>
      </c>
      <c r="R299" s="12">
        <f t="shared" si="178"/>
        <v>2723.93953</v>
      </c>
      <c r="S299" s="12">
        <f t="shared" si="178"/>
        <v>0</v>
      </c>
      <c r="T299" s="12">
        <f t="shared" si="178"/>
        <v>2723.93953</v>
      </c>
      <c r="U299" s="12">
        <f t="shared" si="178"/>
        <v>0</v>
      </c>
      <c r="V299" s="12">
        <f t="shared" si="178"/>
        <v>2723.93953</v>
      </c>
    </row>
    <row r="300" spans="1:22" s="40" customFormat="1" ht="15.75" customHeight="1" hidden="1" outlineLevel="1">
      <c r="A300" s="8"/>
      <c r="B300" s="8"/>
      <c r="C300" s="37"/>
      <c r="D300" s="1" t="s">
        <v>143</v>
      </c>
      <c r="E300" s="2" t="s">
        <v>144</v>
      </c>
      <c r="F300" s="12">
        <f aca="true" t="shared" si="179" ref="F300:L300">SUM(F301:F302)</f>
        <v>200.84064</v>
      </c>
      <c r="G300" s="12">
        <f t="shared" si="179"/>
        <v>0</v>
      </c>
      <c r="H300" s="12">
        <f t="shared" si="179"/>
        <v>200.84064</v>
      </c>
      <c r="I300" s="12">
        <f t="shared" si="179"/>
        <v>0</v>
      </c>
      <c r="J300" s="12">
        <f t="shared" si="179"/>
        <v>200.84064</v>
      </c>
      <c r="K300" s="12">
        <f t="shared" si="179"/>
        <v>0</v>
      </c>
      <c r="L300" s="12">
        <f t="shared" si="179"/>
        <v>200.84064</v>
      </c>
      <c r="M300" s="12">
        <f aca="true" t="shared" si="180" ref="M300:R300">SUM(M301:M302)</f>
        <v>0</v>
      </c>
      <c r="N300" s="12">
        <f t="shared" si="180"/>
        <v>200.84064</v>
      </c>
      <c r="O300" s="12">
        <f t="shared" si="180"/>
        <v>2523.09889</v>
      </c>
      <c r="P300" s="12">
        <f t="shared" si="180"/>
        <v>2723.93953</v>
      </c>
      <c r="Q300" s="12">
        <f t="shared" si="180"/>
        <v>0</v>
      </c>
      <c r="R300" s="12">
        <f t="shared" si="180"/>
        <v>2723.93953</v>
      </c>
      <c r="S300" s="12">
        <f>SUM(S301:S302)</f>
        <v>0</v>
      </c>
      <c r="T300" s="12">
        <f>SUM(T301:T302)</f>
        <v>2723.93953</v>
      </c>
      <c r="U300" s="12">
        <f>SUM(U301:U302)</f>
        <v>0</v>
      </c>
      <c r="V300" s="12">
        <f>SUM(V301:V302)</f>
        <v>2723.93953</v>
      </c>
    </row>
    <row r="301" spans="1:22" s="40" customFormat="1" ht="15.75" customHeight="1" hidden="1" outlineLevel="1">
      <c r="A301" s="8"/>
      <c r="B301" s="8"/>
      <c r="C301" s="37"/>
      <c r="D301" s="1"/>
      <c r="E301" s="2" t="s">
        <v>165</v>
      </c>
      <c r="F301" s="12">
        <v>200.84064</v>
      </c>
      <c r="G301" s="12"/>
      <c r="H301" s="12">
        <f>SUM(F301:G301)</f>
        <v>200.84064</v>
      </c>
      <c r="I301" s="12"/>
      <c r="J301" s="12">
        <f>SUM(H301:I301)</f>
        <v>200.84064</v>
      </c>
      <c r="K301" s="12"/>
      <c r="L301" s="12">
        <f>SUM(J301:K301)</f>
        <v>200.84064</v>
      </c>
      <c r="M301" s="12"/>
      <c r="N301" s="12">
        <f>SUM(L301:M301)</f>
        <v>200.84064</v>
      </c>
      <c r="O301" s="12">
        <v>2523.09889</v>
      </c>
      <c r="P301" s="12">
        <f>SUM(N301:O301)</f>
        <v>2723.93953</v>
      </c>
      <c r="Q301" s="12"/>
      <c r="R301" s="12">
        <f>SUM(P301:Q301)</f>
        <v>2723.93953</v>
      </c>
      <c r="S301" s="12"/>
      <c r="T301" s="12">
        <f>SUM(R301:S301)</f>
        <v>2723.93953</v>
      </c>
      <c r="U301" s="12"/>
      <c r="V301" s="12">
        <f>SUM(T301:U301)</f>
        <v>2723.93953</v>
      </c>
    </row>
    <row r="302" spans="1:22" s="119" customFormat="1" ht="15.75" customHeight="1" hidden="1" outlineLevel="1">
      <c r="A302" s="8"/>
      <c r="B302" s="8"/>
      <c r="C302" s="37"/>
      <c r="D302" s="1"/>
      <c r="E302" s="2" t="s">
        <v>164</v>
      </c>
      <c r="F302" s="12"/>
      <c r="G302" s="12"/>
      <c r="H302" s="12">
        <f>SUM(F302:G302)</f>
        <v>0</v>
      </c>
      <c r="I302" s="12"/>
      <c r="J302" s="12">
        <f>SUM(H302:I302)</f>
        <v>0</v>
      </c>
      <c r="K302" s="12"/>
      <c r="L302" s="12">
        <f>SUM(J302:K302)</f>
        <v>0</v>
      </c>
      <c r="M302" s="12"/>
      <c r="N302" s="12">
        <f>SUM(L302:M302)</f>
        <v>0</v>
      </c>
      <c r="O302" s="12"/>
      <c r="P302" s="12">
        <f>SUM(N302:O302)</f>
        <v>0</v>
      </c>
      <c r="Q302" s="12"/>
      <c r="R302" s="12">
        <f>SUM(P302:Q302)</f>
        <v>0</v>
      </c>
      <c r="S302" s="12"/>
      <c r="T302" s="12">
        <f>SUM(R302:S302)</f>
        <v>0</v>
      </c>
      <c r="U302" s="12"/>
      <c r="V302" s="12">
        <f>SUM(T302:U302)</f>
        <v>0</v>
      </c>
    </row>
    <row r="303" spans="1:22" s="40" customFormat="1" ht="41.25" customHeight="1" hidden="1" outlineLevel="1">
      <c r="A303" s="8"/>
      <c r="B303" s="8"/>
      <c r="C303" s="37" t="s">
        <v>466</v>
      </c>
      <c r="D303" s="1"/>
      <c r="E303" s="2" t="s">
        <v>467</v>
      </c>
      <c r="F303" s="12">
        <f aca="true" t="shared" si="181" ref="F303:V303">F304</f>
        <v>15275.875900000001</v>
      </c>
      <c r="G303" s="12">
        <f t="shared" si="181"/>
        <v>0</v>
      </c>
      <c r="H303" s="12">
        <f t="shared" si="181"/>
        <v>15275.875900000001</v>
      </c>
      <c r="I303" s="12">
        <f t="shared" si="181"/>
        <v>0</v>
      </c>
      <c r="J303" s="12">
        <f t="shared" si="181"/>
        <v>15275.875900000001</v>
      </c>
      <c r="K303" s="12">
        <f t="shared" si="181"/>
        <v>17.03803</v>
      </c>
      <c r="L303" s="12">
        <f t="shared" si="181"/>
        <v>15292.91393</v>
      </c>
      <c r="M303" s="12">
        <f t="shared" si="181"/>
        <v>0</v>
      </c>
      <c r="N303" s="12">
        <f t="shared" si="181"/>
        <v>15292.91393</v>
      </c>
      <c r="O303" s="12">
        <f t="shared" si="181"/>
        <v>0</v>
      </c>
      <c r="P303" s="12">
        <f t="shared" si="181"/>
        <v>15292.91393</v>
      </c>
      <c r="Q303" s="12">
        <f t="shared" si="181"/>
        <v>0</v>
      </c>
      <c r="R303" s="12">
        <f t="shared" si="181"/>
        <v>15292.91393</v>
      </c>
      <c r="S303" s="12">
        <f t="shared" si="181"/>
        <v>0</v>
      </c>
      <c r="T303" s="12">
        <f t="shared" si="181"/>
        <v>15292.91393</v>
      </c>
      <c r="U303" s="12">
        <f t="shared" si="181"/>
        <v>0</v>
      </c>
      <c r="V303" s="12">
        <f t="shared" si="181"/>
        <v>15292.91393</v>
      </c>
    </row>
    <row r="304" spans="1:22" s="40" customFormat="1" ht="28.5" customHeight="1" hidden="1" outlineLevel="1">
      <c r="A304" s="8"/>
      <c r="B304" s="8"/>
      <c r="C304" s="37"/>
      <c r="D304" s="1" t="s">
        <v>54</v>
      </c>
      <c r="E304" s="2" t="s">
        <v>112</v>
      </c>
      <c r="F304" s="12">
        <f aca="true" t="shared" si="182" ref="F304:L304">SUM(F305:F306)</f>
        <v>15275.875900000001</v>
      </c>
      <c r="G304" s="12">
        <f t="shared" si="182"/>
        <v>0</v>
      </c>
      <c r="H304" s="12">
        <f t="shared" si="182"/>
        <v>15275.875900000001</v>
      </c>
      <c r="I304" s="12">
        <f t="shared" si="182"/>
        <v>0</v>
      </c>
      <c r="J304" s="12">
        <f t="shared" si="182"/>
        <v>15275.875900000001</v>
      </c>
      <c r="K304" s="12">
        <f t="shared" si="182"/>
        <v>17.03803</v>
      </c>
      <c r="L304" s="12">
        <f t="shared" si="182"/>
        <v>15292.91393</v>
      </c>
      <c r="M304" s="12">
        <f aca="true" t="shared" si="183" ref="M304:R304">SUM(M305:M306)</f>
        <v>0</v>
      </c>
      <c r="N304" s="12">
        <f t="shared" si="183"/>
        <v>15292.91393</v>
      </c>
      <c r="O304" s="12">
        <f t="shared" si="183"/>
        <v>0</v>
      </c>
      <c r="P304" s="12">
        <f t="shared" si="183"/>
        <v>15292.91393</v>
      </c>
      <c r="Q304" s="12">
        <f t="shared" si="183"/>
        <v>0</v>
      </c>
      <c r="R304" s="12">
        <f t="shared" si="183"/>
        <v>15292.91393</v>
      </c>
      <c r="S304" s="12">
        <f>SUM(S305:S306)</f>
        <v>0</v>
      </c>
      <c r="T304" s="12">
        <f>SUM(T305:T306)</f>
        <v>15292.91393</v>
      </c>
      <c r="U304" s="12">
        <f>SUM(U305:U306)</f>
        <v>0</v>
      </c>
      <c r="V304" s="12">
        <f>SUM(V305:V306)</f>
        <v>15292.91393</v>
      </c>
    </row>
    <row r="305" spans="1:22" s="40" customFormat="1" ht="16.5" customHeight="1" hidden="1" outlineLevel="1">
      <c r="A305" s="8"/>
      <c r="B305" s="8"/>
      <c r="C305" s="37"/>
      <c r="D305" s="1"/>
      <c r="E305" s="2" t="s">
        <v>165</v>
      </c>
      <c r="F305" s="12">
        <v>15.2759</v>
      </c>
      <c r="G305" s="12"/>
      <c r="H305" s="12">
        <f>SUM(F305:G305)</f>
        <v>15.2759</v>
      </c>
      <c r="I305" s="12"/>
      <c r="J305" s="12">
        <f>SUM(H305:I305)</f>
        <v>15.2759</v>
      </c>
      <c r="K305" s="12">
        <v>17.03803</v>
      </c>
      <c r="L305" s="12">
        <f>SUM(J305:K305)</f>
        <v>32.31393</v>
      </c>
      <c r="M305" s="12"/>
      <c r="N305" s="12">
        <f>SUM(L305:M305)</f>
        <v>32.31393</v>
      </c>
      <c r="O305" s="12"/>
      <c r="P305" s="12">
        <f>SUM(N305:O305)</f>
        <v>32.31393</v>
      </c>
      <c r="Q305" s="12"/>
      <c r="R305" s="12">
        <f>SUM(P305:Q305)</f>
        <v>32.31393</v>
      </c>
      <c r="S305" s="12"/>
      <c r="T305" s="12">
        <f>SUM(R305:S305)</f>
        <v>32.31393</v>
      </c>
      <c r="U305" s="12"/>
      <c r="V305" s="12">
        <f>SUM(T305:U305)</f>
        <v>32.31393</v>
      </c>
    </row>
    <row r="306" spans="1:22" s="119" customFormat="1" ht="16.5" customHeight="1" hidden="1" outlineLevel="1">
      <c r="A306" s="8"/>
      <c r="B306" s="8"/>
      <c r="C306" s="37"/>
      <c r="D306" s="1"/>
      <c r="E306" s="2" t="s">
        <v>164</v>
      </c>
      <c r="F306" s="12">
        <v>15260.6</v>
      </c>
      <c r="G306" s="12"/>
      <c r="H306" s="12">
        <f>SUM(F306:G306)</f>
        <v>15260.6</v>
      </c>
      <c r="I306" s="12"/>
      <c r="J306" s="12">
        <f>SUM(H306:I306)</f>
        <v>15260.6</v>
      </c>
      <c r="K306" s="12"/>
      <c r="L306" s="12">
        <f>SUM(J306:K306)</f>
        <v>15260.6</v>
      </c>
      <c r="M306" s="12"/>
      <c r="N306" s="12">
        <f>SUM(L306:M306)</f>
        <v>15260.6</v>
      </c>
      <c r="O306" s="12"/>
      <c r="P306" s="12">
        <f>SUM(N306:O306)</f>
        <v>15260.6</v>
      </c>
      <c r="Q306" s="12"/>
      <c r="R306" s="12">
        <f>SUM(P306:Q306)</f>
        <v>15260.6</v>
      </c>
      <c r="S306" s="12"/>
      <c r="T306" s="12">
        <f>SUM(R306:S306)</f>
        <v>15260.6</v>
      </c>
      <c r="U306" s="12"/>
      <c r="V306" s="12">
        <f>SUM(T306:U306)</f>
        <v>15260.6</v>
      </c>
    </row>
    <row r="307" spans="1:22" s="119" customFormat="1" ht="54.75" customHeight="1" hidden="1" outlineLevel="1">
      <c r="A307" s="8"/>
      <c r="B307" s="8"/>
      <c r="C307" s="37" t="s">
        <v>703</v>
      </c>
      <c r="D307" s="1"/>
      <c r="E307" s="2" t="s">
        <v>704</v>
      </c>
      <c r="F307" s="12"/>
      <c r="G307" s="12"/>
      <c r="H307" s="12"/>
      <c r="I307" s="12"/>
      <c r="J307" s="12">
        <f aca="true" t="shared" si="184" ref="J307:V308">J308</f>
        <v>0</v>
      </c>
      <c r="K307" s="12">
        <f t="shared" si="184"/>
        <v>150</v>
      </c>
      <c r="L307" s="12">
        <f t="shared" si="184"/>
        <v>150</v>
      </c>
      <c r="M307" s="12">
        <f t="shared" si="184"/>
        <v>0</v>
      </c>
      <c r="N307" s="12">
        <f t="shared" si="184"/>
        <v>150</v>
      </c>
      <c r="O307" s="12">
        <f t="shared" si="184"/>
        <v>-150</v>
      </c>
      <c r="P307" s="12">
        <f t="shared" si="184"/>
        <v>0</v>
      </c>
      <c r="Q307" s="12">
        <f t="shared" si="184"/>
        <v>0</v>
      </c>
      <c r="R307" s="12">
        <f t="shared" si="184"/>
        <v>0</v>
      </c>
      <c r="S307" s="12">
        <f t="shared" si="184"/>
        <v>0</v>
      </c>
      <c r="T307" s="12">
        <f t="shared" si="184"/>
        <v>0</v>
      </c>
      <c r="U307" s="12">
        <f t="shared" si="184"/>
        <v>0</v>
      </c>
      <c r="V307" s="12">
        <f t="shared" si="184"/>
        <v>0</v>
      </c>
    </row>
    <row r="308" spans="1:22" s="119" customFormat="1" ht="29.25" customHeight="1" hidden="1" outlineLevel="1">
      <c r="A308" s="8"/>
      <c r="B308" s="8"/>
      <c r="C308" s="127"/>
      <c r="D308" s="1" t="s">
        <v>137</v>
      </c>
      <c r="E308" s="2" t="s">
        <v>64</v>
      </c>
      <c r="F308" s="126"/>
      <c r="G308" s="126"/>
      <c r="H308" s="126"/>
      <c r="I308" s="126"/>
      <c r="J308" s="12">
        <f t="shared" si="184"/>
        <v>0</v>
      </c>
      <c r="K308" s="12">
        <f t="shared" si="184"/>
        <v>150</v>
      </c>
      <c r="L308" s="12">
        <f t="shared" si="184"/>
        <v>150</v>
      </c>
      <c r="M308" s="12">
        <f t="shared" si="184"/>
        <v>0</v>
      </c>
      <c r="N308" s="12">
        <f t="shared" si="184"/>
        <v>150</v>
      </c>
      <c r="O308" s="12">
        <f t="shared" si="184"/>
        <v>-150</v>
      </c>
      <c r="P308" s="12">
        <f t="shared" si="184"/>
        <v>0</v>
      </c>
      <c r="Q308" s="12">
        <f t="shared" si="184"/>
        <v>0</v>
      </c>
      <c r="R308" s="12">
        <f t="shared" si="184"/>
        <v>0</v>
      </c>
      <c r="S308" s="12">
        <f t="shared" si="184"/>
        <v>0</v>
      </c>
      <c r="T308" s="12">
        <f t="shared" si="184"/>
        <v>0</v>
      </c>
      <c r="U308" s="12">
        <f t="shared" si="184"/>
        <v>0</v>
      </c>
      <c r="V308" s="12">
        <f t="shared" si="184"/>
        <v>0</v>
      </c>
    </row>
    <row r="309" spans="1:22" s="119" customFormat="1" ht="16.5" customHeight="1" hidden="1" outlineLevel="1">
      <c r="A309" s="8"/>
      <c r="B309" s="8"/>
      <c r="C309" s="37"/>
      <c r="D309" s="1"/>
      <c r="E309" s="2" t="s">
        <v>165</v>
      </c>
      <c r="F309" s="12"/>
      <c r="G309" s="12"/>
      <c r="H309" s="12"/>
      <c r="I309" s="12"/>
      <c r="J309" s="12">
        <v>0</v>
      </c>
      <c r="K309" s="12">
        <v>150</v>
      </c>
      <c r="L309" s="12">
        <f>SUM(J309:K309)</f>
        <v>150</v>
      </c>
      <c r="M309" s="12"/>
      <c r="N309" s="12">
        <f>SUM(L309:M309)</f>
        <v>150</v>
      </c>
      <c r="O309" s="12">
        <v>-150</v>
      </c>
      <c r="P309" s="12">
        <f>SUM(N309:O309)</f>
        <v>0</v>
      </c>
      <c r="Q309" s="12"/>
      <c r="R309" s="12">
        <f>SUM(P309:Q309)</f>
        <v>0</v>
      </c>
      <c r="S309" s="12"/>
      <c r="T309" s="12">
        <f>SUM(R309:S309)</f>
        <v>0</v>
      </c>
      <c r="U309" s="12"/>
      <c r="V309" s="12">
        <f>SUM(T309:U309)</f>
        <v>0</v>
      </c>
    </row>
    <row r="310" spans="1:22" s="34" customFormat="1" ht="16.5" customHeight="1" collapsed="1">
      <c r="A310" s="8"/>
      <c r="B310" s="8" t="s">
        <v>30</v>
      </c>
      <c r="C310" s="8"/>
      <c r="D310" s="8"/>
      <c r="E310" s="41" t="s">
        <v>31</v>
      </c>
      <c r="F310" s="12">
        <f aca="true" t="shared" si="185" ref="F310:L310">F311+F366+F316</f>
        <v>18879.77856</v>
      </c>
      <c r="G310" s="12">
        <f t="shared" si="185"/>
        <v>165.7</v>
      </c>
      <c r="H310" s="12">
        <f t="shared" si="185"/>
        <v>19045.47856</v>
      </c>
      <c r="I310" s="12">
        <f t="shared" si="185"/>
        <v>0</v>
      </c>
      <c r="J310" s="12">
        <f t="shared" si="185"/>
        <v>19045.47856</v>
      </c>
      <c r="K310" s="12">
        <f t="shared" si="185"/>
        <v>12153.33531</v>
      </c>
      <c r="L310" s="12">
        <f t="shared" si="185"/>
        <v>31198.81387</v>
      </c>
      <c r="M310" s="12">
        <f aca="true" t="shared" si="186" ref="M310:R310">M311+M366+M316</f>
        <v>-106.3668</v>
      </c>
      <c r="N310" s="12">
        <f t="shared" si="186"/>
        <v>31092.447070000002</v>
      </c>
      <c r="O310" s="12">
        <f t="shared" si="186"/>
        <v>899.4783</v>
      </c>
      <c r="P310" s="12">
        <f t="shared" si="186"/>
        <v>31991.925370000004</v>
      </c>
      <c r="Q310" s="12">
        <f t="shared" si="186"/>
        <v>0</v>
      </c>
      <c r="R310" s="12">
        <f t="shared" si="186"/>
        <v>31991.925370000004</v>
      </c>
      <c r="S310" s="12">
        <f>S311+S366+S316</f>
        <v>-18.80861</v>
      </c>
      <c r="T310" s="12">
        <f>T311+T366+T316</f>
        <v>31973.116760000004</v>
      </c>
      <c r="U310" s="12">
        <f>U311+U366+U316</f>
        <v>118</v>
      </c>
      <c r="V310" s="12">
        <f>V311+V366+V316</f>
        <v>32091.116760000004</v>
      </c>
    </row>
    <row r="311" spans="1:22" s="34" customFormat="1" ht="41.25" customHeight="1" hidden="1" outlineLevel="1">
      <c r="A311" s="8"/>
      <c r="B311" s="8"/>
      <c r="C311" s="9" t="s">
        <v>88</v>
      </c>
      <c r="D311" s="1"/>
      <c r="E311" s="2" t="s">
        <v>551</v>
      </c>
      <c r="F311" s="12">
        <f>F312</f>
        <v>52</v>
      </c>
      <c r="G311" s="12">
        <f aca="true" t="shared" si="187" ref="G311:V314">G312</f>
        <v>0</v>
      </c>
      <c r="H311" s="12">
        <f t="shared" si="187"/>
        <v>52</v>
      </c>
      <c r="I311" s="12">
        <f t="shared" si="187"/>
        <v>0</v>
      </c>
      <c r="J311" s="12">
        <f t="shared" si="187"/>
        <v>52</v>
      </c>
      <c r="K311" s="12">
        <f t="shared" si="187"/>
        <v>0</v>
      </c>
      <c r="L311" s="12">
        <f t="shared" si="187"/>
        <v>52</v>
      </c>
      <c r="M311" s="12">
        <f t="shared" si="187"/>
        <v>0</v>
      </c>
      <c r="N311" s="12">
        <f t="shared" si="187"/>
        <v>52</v>
      </c>
      <c r="O311" s="12">
        <f t="shared" si="187"/>
        <v>0</v>
      </c>
      <c r="P311" s="12">
        <f t="shared" si="187"/>
        <v>52</v>
      </c>
      <c r="Q311" s="12">
        <f t="shared" si="187"/>
        <v>0</v>
      </c>
      <c r="R311" s="12">
        <f t="shared" si="187"/>
        <v>52</v>
      </c>
      <c r="S311" s="12">
        <f t="shared" si="187"/>
        <v>0</v>
      </c>
      <c r="T311" s="12">
        <f t="shared" si="187"/>
        <v>52</v>
      </c>
      <c r="U311" s="12">
        <f t="shared" si="187"/>
        <v>0</v>
      </c>
      <c r="V311" s="12">
        <f t="shared" si="187"/>
        <v>52</v>
      </c>
    </row>
    <row r="312" spans="1:22" s="34" customFormat="1" ht="15.75" customHeight="1" hidden="1" outlineLevel="1">
      <c r="A312" s="8"/>
      <c r="B312" s="8"/>
      <c r="C312" s="9" t="s">
        <v>41</v>
      </c>
      <c r="D312" s="1"/>
      <c r="E312" s="2" t="s">
        <v>301</v>
      </c>
      <c r="F312" s="12">
        <f>F313</f>
        <v>52</v>
      </c>
      <c r="G312" s="12">
        <f t="shared" si="187"/>
        <v>0</v>
      </c>
      <c r="H312" s="12">
        <f t="shared" si="187"/>
        <v>52</v>
      </c>
      <c r="I312" s="12">
        <f t="shared" si="187"/>
        <v>0</v>
      </c>
      <c r="J312" s="12">
        <f t="shared" si="187"/>
        <v>52</v>
      </c>
      <c r="K312" s="12">
        <f t="shared" si="187"/>
        <v>0</v>
      </c>
      <c r="L312" s="12">
        <f t="shared" si="187"/>
        <v>52</v>
      </c>
      <c r="M312" s="12">
        <f t="shared" si="187"/>
        <v>0</v>
      </c>
      <c r="N312" s="12">
        <f t="shared" si="187"/>
        <v>52</v>
      </c>
      <c r="O312" s="12">
        <f t="shared" si="187"/>
        <v>0</v>
      </c>
      <c r="P312" s="12">
        <f t="shared" si="187"/>
        <v>52</v>
      </c>
      <c r="Q312" s="12">
        <f t="shared" si="187"/>
        <v>0</v>
      </c>
      <c r="R312" s="12">
        <f t="shared" si="187"/>
        <v>52</v>
      </c>
      <c r="S312" s="12">
        <f t="shared" si="187"/>
        <v>0</v>
      </c>
      <c r="T312" s="12">
        <f t="shared" si="187"/>
        <v>52</v>
      </c>
      <c r="U312" s="12">
        <f t="shared" si="187"/>
        <v>0</v>
      </c>
      <c r="V312" s="12">
        <f t="shared" si="187"/>
        <v>52</v>
      </c>
    </row>
    <row r="313" spans="1:22" s="34" customFormat="1" ht="29.25" customHeight="1" hidden="1" outlineLevel="1">
      <c r="A313" s="8"/>
      <c r="B313" s="8"/>
      <c r="C313" s="9" t="s">
        <v>42</v>
      </c>
      <c r="D313" s="1"/>
      <c r="E313" s="2" t="s">
        <v>302</v>
      </c>
      <c r="F313" s="12">
        <f>F314</f>
        <v>52</v>
      </c>
      <c r="G313" s="12">
        <f t="shared" si="187"/>
        <v>0</v>
      </c>
      <c r="H313" s="12">
        <f t="shared" si="187"/>
        <v>52</v>
      </c>
      <c r="I313" s="12">
        <f t="shared" si="187"/>
        <v>0</v>
      </c>
      <c r="J313" s="12">
        <f t="shared" si="187"/>
        <v>52</v>
      </c>
      <c r="K313" s="12">
        <f t="shared" si="187"/>
        <v>0</v>
      </c>
      <c r="L313" s="12">
        <f t="shared" si="187"/>
        <v>52</v>
      </c>
      <c r="M313" s="12">
        <f t="shared" si="187"/>
        <v>0</v>
      </c>
      <c r="N313" s="12">
        <f t="shared" si="187"/>
        <v>52</v>
      </c>
      <c r="O313" s="12">
        <f t="shared" si="187"/>
        <v>0</v>
      </c>
      <c r="P313" s="12">
        <f t="shared" si="187"/>
        <v>52</v>
      </c>
      <c r="Q313" s="12">
        <f t="shared" si="187"/>
        <v>0</v>
      </c>
      <c r="R313" s="12">
        <f t="shared" si="187"/>
        <v>52</v>
      </c>
      <c r="S313" s="12">
        <f t="shared" si="187"/>
        <v>0</v>
      </c>
      <c r="T313" s="12">
        <f t="shared" si="187"/>
        <v>52</v>
      </c>
      <c r="U313" s="12">
        <f t="shared" si="187"/>
        <v>0</v>
      </c>
      <c r="V313" s="12">
        <f t="shared" si="187"/>
        <v>52</v>
      </c>
    </row>
    <row r="314" spans="1:22" s="34" customFormat="1" ht="29.25" customHeight="1" hidden="1" outlineLevel="1">
      <c r="A314" s="8"/>
      <c r="B314" s="8"/>
      <c r="C314" s="9" t="s">
        <v>303</v>
      </c>
      <c r="D314" s="1"/>
      <c r="E314" s="2" t="s">
        <v>304</v>
      </c>
      <c r="F314" s="12">
        <f>F315</f>
        <v>52</v>
      </c>
      <c r="G314" s="12">
        <f t="shared" si="187"/>
        <v>0</v>
      </c>
      <c r="H314" s="12">
        <f t="shared" si="187"/>
        <v>52</v>
      </c>
      <c r="I314" s="12">
        <f t="shared" si="187"/>
        <v>0</v>
      </c>
      <c r="J314" s="12">
        <f t="shared" si="187"/>
        <v>52</v>
      </c>
      <c r="K314" s="12">
        <f t="shared" si="187"/>
        <v>0</v>
      </c>
      <c r="L314" s="12">
        <f t="shared" si="187"/>
        <v>52</v>
      </c>
      <c r="M314" s="12">
        <f t="shared" si="187"/>
        <v>0</v>
      </c>
      <c r="N314" s="12">
        <f t="shared" si="187"/>
        <v>52</v>
      </c>
      <c r="O314" s="12">
        <f t="shared" si="187"/>
        <v>0</v>
      </c>
      <c r="P314" s="12">
        <f t="shared" si="187"/>
        <v>52</v>
      </c>
      <c r="Q314" s="12">
        <f t="shared" si="187"/>
        <v>0</v>
      </c>
      <c r="R314" s="12">
        <f t="shared" si="187"/>
        <v>52</v>
      </c>
      <c r="S314" s="12">
        <f t="shared" si="187"/>
        <v>0</v>
      </c>
      <c r="T314" s="12">
        <f t="shared" si="187"/>
        <v>52</v>
      </c>
      <c r="U314" s="12">
        <f t="shared" si="187"/>
        <v>0</v>
      </c>
      <c r="V314" s="12">
        <f t="shared" si="187"/>
        <v>52</v>
      </c>
    </row>
    <row r="315" spans="1:22" s="34" customFormat="1" ht="29.25" customHeight="1" hidden="1" outlineLevel="1">
      <c r="A315" s="8"/>
      <c r="B315" s="8"/>
      <c r="C315" s="9"/>
      <c r="D315" s="1" t="s">
        <v>135</v>
      </c>
      <c r="E315" s="2" t="s">
        <v>136</v>
      </c>
      <c r="F315" s="12">
        <v>52</v>
      </c>
      <c r="G315" s="12"/>
      <c r="H315" s="12">
        <f>SUM(F315:G315)</f>
        <v>52</v>
      </c>
      <c r="I315" s="12"/>
      <c r="J315" s="12">
        <f>SUM(H315:I315)</f>
        <v>52</v>
      </c>
      <c r="K315" s="12"/>
      <c r="L315" s="12">
        <f>SUM(J315:K315)</f>
        <v>52</v>
      </c>
      <c r="M315" s="12"/>
      <c r="N315" s="12">
        <f>SUM(L315:M315)</f>
        <v>52</v>
      </c>
      <c r="O315" s="12"/>
      <c r="P315" s="12">
        <f>SUM(N315:O315)</f>
        <v>52</v>
      </c>
      <c r="Q315" s="12"/>
      <c r="R315" s="12">
        <f>SUM(P315:Q315)</f>
        <v>52</v>
      </c>
      <c r="S315" s="12"/>
      <c r="T315" s="12">
        <f>SUM(R315:S315)</f>
        <v>52</v>
      </c>
      <c r="U315" s="12"/>
      <c r="V315" s="12">
        <f>SUM(T315:U315)</f>
        <v>52</v>
      </c>
    </row>
    <row r="316" spans="1:22" s="34" customFormat="1" ht="29.25" customHeight="1" collapsed="1">
      <c r="A316" s="8"/>
      <c r="B316" s="8"/>
      <c r="C316" s="37" t="s">
        <v>396</v>
      </c>
      <c r="D316" s="1"/>
      <c r="E316" s="2" t="s">
        <v>492</v>
      </c>
      <c r="F316" s="12">
        <f aca="true" t="shared" si="188" ref="F316:L316">F317+F329+F343</f>
        <v>18416.77856</v>
      </c>
      <c r="G316" s="12">
        <f t="shared" si="188"/>
        <v>165.7</v>
      </c>
      <c r="H316" s="12">
        <f t="shared" si="188"/>
        <v>18582.47856</v>
      </c>
      <c r="I316" s="12">
        <f t="shared" si="188"/>
        <v>0</v>
      </c>
      <c r="J316" s="12">
        <f t="shared" si="188"/>
        <v>18582.47856</v>
      </c>
      <c r="K316" s="12">
        <f t="shared" si="188"/>
        <v>12153.33531</v>
      </c>
      <c r="L316" s="12">
        <f t="shared" si="188"/>
        <v>30735.81387</v>
      </c>
      <c r="M316" s="12">
        <f aca="true" t="shared" si="189" ref="M316:R316">M317+M329+M343</f>
        <v>-106.3668</v>
      </c>
      <c r="N316" s="12">
        <f t="shared" si="189"/>
        <v>30629.447070000002</v>
      </c>
      <c r="O316" s="12">
        <f t="shared" si="189"/>
        <v>899.4783</v>
      </c>
      <c r="P316" s="12">
        <f t="shared" si="189"/>
        <v>31528.925370000004</v>
      </c>
      <c r="Q316" s="12">
        <f t="shared" si="189"/>
        <v>0</v>
      </c>
      <c r="R316" s="12">
        <f t="shared" si="189"/>
        <v>31528.925370000004</v>
      </c>
      <c r="S316" s="12">
        <f>S317+S329+S343</f>
        <v>-18.80861</v>
      </c>
      <c r="T316" s="12">
        <f>T317+T329+T343</f>
        <v>31510.116760000004</v>
      </c>
      <c r="U316" s="12">
        <f>U317+U329+U343</f>
        <v>118</v>
      </c>
      <c r="V316" s="12">
        <f>V317+V329+V343</f>
        <v>31628.116760000004</v>
      </c>
    </row>
    <row r="317" spans="1:22" s="34" customFormat="1" ht="29.25" customHeight="1" hidden="1" outlineLevel="1">
      <c r="A317" s="8"/>
      <c r="B317" s="8"/>
      <c r="C317" s="37" t="s">
        <v>397</v>
      </c>
      <c r="D317" s="1"/>
      <c r="E317" s="2" t="s">
        <v>398</v>
      </c>
      <c r="F317" s="12">
        <f aca="true" t="shared" si="190" ref="F317:V317">F318</f>
        <v>191.54424</v>
      </c>
      <c r="G317" s="12">
        <f t="shared" si="190"/>
        <v>0</v>
      </c>
      <c r="H317" s="12">
        <f t="shared" si="190"/>
        <v>191.54424</v>
      </c>
      <c r="I317" s="12">
        <f t="shared" si="190"/>
        <v>0</v>
      </c>
      <c r="J317" s="12">
        <f t="shared" si="190"/>
        <v>191.54424</v>
      </c>
      <c r="K317" s="12">
        <f t="shared" si="190"/>
        <v>0</v>
      </c>
      <c r="L317" s="12">
        <f t="shared" si="190"/>
        <v>191.54424</v>
      </c>
      <c r="M317" s="12">
        <f t="shared" si="190"/>
        <v>-106.3668</v>
      </c>
      <c r="N317" s="12">
        <f t="shared" si="190"/>
        <v>85.17744</v>
      </c>
      <c r="O317" s="12">
        <f t="shared" si="190"/>
        <v>0</v>
      </c>
      <c r="P317" s="12">
        <f t="shared" si="190"/>
        <v>85.17744</v>
      </c>
      <c r="Q317" s="12">
        <f t="shared" si="190"/>
        <v>0</v>
      </c>
      <c r="R317" s="12">
        <f t="shared" si="190"/>
        <v>85.17744</v>
      </c>
      <c r="S317" s="12">
        <f t="shared" si="190"/>
        <v>0</v>
      </c>
      <c r="T317" s="12">
        <f t="shared" si="190"/>
        <v>85.17744</v>
      </c>
      <c r="U317" s="12">
        <f t="shared" si="190"/>
        <v>0</v>
      </c>
      <c r="V317" s="12">
        <f t="shared" si="190"/>
        <v>85.17744</v>
      </c>
    </row>
    <row r="318" spans="1:22" s="34" customFormat="1" ht="29.25" customHeight="1" hidden="1" outlineLevel="1">
      <c r="A318" s="8"/>
      <c r="B318" s="8"/>
      <c r="C318" s="37" t="s">
        <v>399</v>
      </c>
      <c r="D318" s="1"/>
      <c r="E318" s="2" t="s">
        <v>400</v>
      </c>
      <c r="F318" s="12">
        <f aca="true" t="shared" si="191" ref="F318:L318">F319+F324</f>
        <v>191.54424</v>
      </c>
      <c r="G318" s="12">
        <f t="shared" si="191"/>
        <v>0</v>
      </c>
      <c r="H318" s="12">
        <f t="shared" si="191"/>
        <v>191.54424</v>
      </c>
      <c r="I318" s="12">
        <f t="shared" si="191"/>
        <v>0</v>
      </c>
      <c r="J318" s="12">
        <f t="shared" si="191"/>
        <v>191.54424</v>
      </c>
      <c r="K318" s="12">
        <f t="shared" si="191"/>
        <v>0</v>
      </c>
      <c r="L318" s="12">
        <f t="shared" si="191"/>
        <v>191.54424</v>
      </c>
      <c r="M318" s="12">
        <f aca="true" t="shared" si="192" ref="M318:R318">M319+M324</f>
        <v>-106.3668</v>
      </c>
      <c r="N318" s="12">
        <f t="shared" si="192"/>
        <v>85.17744</v>
      </c>
      <c r="O318" s="12">
        <f t="shared" si="192"/>
        <v>0</v>
      </c>
      <c r="P318" s="12">
        <f t="shared" si="192"/>
        <v>85.17744</v>
      </c>
      <c r="Q318" s="12">
        <f t="shared" si="192"/>
        <v>0</v>
      </c>
      <c r="R318" s="12">
        <f t="shared" si="192"/>
        <v>85.17744</v>
      </c>
      <c r="S318" s="12">
        <f>S319+S324</f>
        <v>0</v>
      </c>
      <c r="T318" s="12">
        <f>T319+T324</f>
        <v>85.17744</v>
      </c>
      <c r="U318" s="12">
        <f>U319+U324</f>
        <v>0</v>
      </c>
      <c r="V318" s="12">
        <f>V319+V324</f>
        <v>85.17744</v>
      </c>
    </row>
    <row r="319" spans="1:22" s="34" customFormat="1" ht="28.5" customHeight="1" hidden="1" outlineLevel="1">
      <c r="A319" s="8"/>
      <c r="B319" s="8"/>
      <c r="C319" s="37" t="s">
        <v>527</v>
      </c>
      <c r="D319" s="1"/>
      <c r="E319" s="2" t="s">
        <v>528</v>
      </c>
      <c r="F319" s="12">
        <f aca="true" t="shared" si="193" ref="F319:V319">F320</f>
        <v>106.3668</v>
      </c>
      <c r="G319" s="12">
        <f t="shared" si="193"/>
        <v>0</v>
      </c>
      <c r="H319" s="12">
        <f t="shared" si="193"/>
        <v>106.3668</v>
      </c>
      <c r="I319" s="12">
        <f t="shared" si="193"/>
        <v>0</v>
      </c>
      <c r="J319" s="12">
        <f t="shared" si="193"/>
        <v>106.3668</v>
      </c>
      <c r="K319" s="12">
        <f t="shared" si="193"/>
        <v>0</v>
      </c>
      <c r="L319" s="12">
        <f t="shared" si="193"/>
        <v>106.3668</v>
      </c>
      <c r="M319" s="12">
        <f t="shared" si="193"/>
        <v>-106.3668</v>
      </c>
      <c r="N319" s="12">
        <f t="shared" si="193"/>
        <v>0</v>
      </c>
      <c r="O319" s="12">
        <f t="shared" si="193"/>
        <v>0</v>
      </c>
      <c r="P319" s="12">
        <f t="shared" si="193"/>
        <v>0</v>
      </c>
      <c r="Q319" s="12">
        <f t="shared" si="193"/>
        <v>0</v>
      </c>
      <c r="R319" s="12">
        <f t="shared" si="193"/>
        <v>0</v>
      </c>
      <c r="S319" s="12">
        <f t="shared" si="193"/>
        <v>0</v>
      </c>
      <c r="T319" s="12">
        <f t="shared" si="193"/>
        <v>0</v>
      </c>
      <c r="U319" s="12">
        <f t="shared" si="193"/>
        <v>0</v>
      </c>
      <c r="V319" s="12">
        <f t="shared" si="193"/>
        <v>0</v>
      </c>
    </row>
    <row r="320" spans="1:22" s="34" customFormat="1" ht="28.5" customHeight="1" hidden="1" outlineLevel="1">
      <c r="A320" s="8"/>
      <c r="B320" s="8"/>
      <c r="C320" s="37"/>
      <c r="D320" s="1" t="s">
        <v>135</v>
      </c>
      <c r="E320" s="2" t="s">
        <v>136</v>
      </c>
      <c r="F320" s="12">
        <f aca="true" t="shared" si="194" ref="F320:L320">SUM(F321:F323)</f>
        <v>106.3668</v>
      </c>
      <c r="G320" s="12">
        <f t="shared" si="194"/>
        <v>0</v>
      </c>
      <c r="H320" s="12">
        <f t="shared" si="194"/>
        <v>106.3668</v>
      </c>
      <c r="I320" s="12">
        <f t="shared" si="194"/>
        <v>0</v>
      </c>
      <c r="J320" s="12">
        <f t="shared" si="194"/>
        <v>106.3668</v>
      </c>
      <c r="K320" s="12">
        <f t="shared" si="194"/>
        <v>0</v>
      </c>
      <c r="L320" s="12">
        <f t="shared" si="194"/>
        <v>106.3668</v>
      </c>
      <c r="M320" s="12">
        <f aca="true" t="shared" si="195" ref="M320:R320">SUM(M321:M323)</f>
        <v>-106.3668</v>
      </c>
      <c r="N320" s="12">
        <f t="shared" si="195"/>
        <v>0</v>
      </c>
      <c r="O320" s="12">
        <f t="shared" si="195"/>
        <v>0</v>
      </c>
      <c r="P320" s="12">
        <f t="shared" si="195"/>
        <v>0</v>
      </c>
      <c r="Q320" s="12">
        <f t="shared" si="195"/>
        <v>0</v>
      </c>
      <c r="R320" s="12">
        <f t="shared" si="195"/>
        <v>0</v>
      </c>
      <c r="S320" s="12">
        <f>SUM(S321:S323)</f>
        <v>0</v>
      </c>
      <c r="T320" s="12">
        <f>SUM(T321:T323)</f>
        <v>0</v>
      </c>
      <c r="U320" s="12">
        <f>SUM(U321:U323)</f>
        <v>0</v>
      </c>
      <c r="V320" s="12">
        <f>SUM(V321:V323)</f>
        <v>0</v>
      </c>
    </row>
    <row r="321" spans="1:22" s="168" customFormat="1" ht="15" customHeight="1" hidden="1" outlineLevel="1">
      <c r="A321" s="167"/>
      <c r="B321" s="167"/>
      <c r="C321" s="92"/>
      <c r="D321" s="93"/>
      <c r="E321" s="7" t="s">
        <v>513</v>
      </c>
      <c r="F321" s="16">
        <v>105.30313</v>
      </c>
      <c r="G321" s="16"/>
      <c r="H321" s="16">
        <f>SUM(F321:G321)</f>
        <v>105.30313</v>
      </c>
      <c r="I321" s="16"/>
      <c r="J321" s="16">
        <f>SUM(H321:I321)</f>
        <v>105.30313</v>
      </c>
      <c r="K321" s="16"/>
      <c r="L321" s="16">
        <f>SUM(J321:K321)</f>
        <v>105.30313</v>
      </c>
      <c r="M321" s="16">
        <v>-105.30313</v>
      </c>
      <c r="N321" s="16">
        <f>SUM(L321:M321)</f>
        <v>0</v>
      </c>
      <c r="O321" s="16"/>
      <c r="P321" s="16">
        <f>SUM(N321:O321)</f>
        <v>0</v>
      </c>
      <c r="Q321" s="16"/>
      <c r="R321" s="16">
        <f>SUM(P321:Q321)</f>
        <v>0</v>
      </c>
      <c r="S321" s="16"/>
      <c r="T321" s="16">
        <f>SUM(R321:S321)</f>
        <v>0</v>
      </c>
      <c r="U321" s="16"/>
      <c r="V321" s="16">
        <f>SUM(T321:U321)</f>
        <v>0</v>
      </c>
    </row>
    <row r="322" spans="1:22" s="168" customFormat="1" ht="15" customHeight="1" hidden="1" outlineLevel="1">
      <c r="A322" s="167"/>
      <c r="B322" s="167"/>
      <c r="C322" s="92"/>
      <c r="D322" s="93"/>
      <c r="E322" s="7" t="s">
        <v>165</v>
      </c>
      <c r="F322" s="16">
        <v>1.06367</v>
      </c>
      <c r="G322" s="16"/>
      <c r="H322" s="16">
        <f>SUM(F322:G322)</f>
        <v>1.06367</v>
      </c>
      <c r="I322" s="16"/>
      <c r="J322" s="16">
        <f>SUM(H322:I322)</f>
        <v>1.06367</v>
      </c>
      <c r="K322" s="16"/>
      <c r="L322" s="16">
        <f>SUM(J322:K322)</f>
        <v>1.06367</v>
      </c>
      <c r="M322" s="16">
        <v>-1.06367</v>
      </c>
      <c r="N322" s="16">
        <f>SUM(L322:M322)</f>
        <v>0</v>
      </c>
      <c r="O322" s="16"/>
      <c r="P322" s="16">
        <f>SUM(N322:O322)</f>
        <v>0</v>
      </c>
      <c r="Q322" s="16"/>
      <c r="R322" s="16">
        <f>SUM(P322:Q322)</f>
        <v>0</v>
      </c>
      <c r="S322" s="16"/>
      <c r="T322" s="16">
        <f>SUM(R322:S322)</f>
        <v>0</v>
      </c>
      <c r="U322" s="16"/>
      <c r="V322" s="16">
        <f>SUM(T322:U322)</f>
        <v>0</v>
      </c>
    </row>
    <row r="323" spans="1:22" s="168" customFormat="1" ht="15" customHeight="1" hidden="1" outlineLevel="1">
      <c r="A323" s="167"/>
      <c r="B323" s="167"/>
      <c r="C323" s="92"/>
      <c r="D323" s="93"/>
      <c r="E323" s="7" t="s">
        <v>164</v>
      </c>
      <c r="F323" s="16">
        <v>0</v>
      </c>
      <c r="G323" s="16"/>
      <c r="H323" s="16">
        <f>SUM(F323:G323)</f>
        <v>0</v>
      </c>
      <c r="I323" s="16"/>
      <c r="J323" s="16">
        <f>SUM(H323:I323)</f>
        <v>0</v>
      </c>
      <c r="K323" s="16"/>
      <c r="L323" s="16">
        <f>SUM(J323:K323)</f>
        <v>0</v>
      </c>
      <c r="M323" s="16"/>
      <c r="N323" s="16">
        <f>SUM(L323:M323)</f>
        <v>0</v>
      </c>
      <c r="O323" s="16"/>
      <c r="P323" s="16">
        <f>SUM(N323:O323)</f>
        <v>0</v>
      </c>
      <c r="Q323" s="16"/>
      <c r="R323" s="16">
        <f>SUM(P323:Q323)</f>
        <v>0</v>
      </c>
      <c r="S323" s="16"/>
      <c r="T323" s="16">
        <f>SUM(R323:S323)</f>
        <v>0</v>
      </c>
      <c r="U323" s="16"/>
      <c r="V323" s="16">
        <f>SUM(T323:U323)</f>
        <v>0</v>
      </c>
    </row>
    <row r="324" spans="1:22" s="113" customFormat="1" ht="42" customHeight="1" hidden="1" outlineLevel="1" collapsed="1">
      <c r="A324" s="35"/>
      <c r="B324" s="35"/>
      <c r="C324" s="37" t="s">
        <v>529</v>
      </c>
      <c r="D324" s="1"/>
      <c r="E324" s="2" t="s">
        <v>530</v>
      </c>
      <c r="F324" s="12">
        <f aca="true" t="shared" si="196" ref="F324:V324">F325</f>
        <v>85.17744</v>
      </c>
      <c r="G324" s="12">
        <f t="shared" si="196"/>
        <v>0</v>
      </c>
      <c r="H324" s="12">
        <f t="shared" si="196"/>
        <v>85.17744</v>
      </c>
      <c r="I324" s="12">
        <f t="shared" si="196"/>
        <v>0</v>
      </c>
      <c r="J324" s="12">
        <f t="shared" si="196"/>
        <v>85.17744</v>
      </c>
      <c r="K324" s="12">
        <f t="shared" si="196"/>
        <v>0</v>
      </c>
      <c r="L324" s="12">
        <f t="shared" si="196"/>
        <v>85.17744</v>
      </c>
      <c r="M324" s="12">
        <f t="shared" si="196"/>
        <v>0</v>
      </c>
      <c r="N324" s="12">
        <f t="shared" si="196"/>
        <v>85.17744</v>
      </c>
      <c r="O324" s="12">
        <f t="shared" si="196"/>
        <v>0</v>
      </c>
      <c r="P324" s="12">
        <f t="shared" si="196"/>
        <v>85.17744</v>
      </c>
      <c r="Q324" s="12">
        <f t="shared" si="196"/>
        <v>0</v>
      </c>
      <c r="R324" s="12">
        <f t="shared" si="196"/>
        <v>85.17744</v>
      </c>
      <c r="S324" s="12">
        <f t="shared" si="196"/>
        <v>0</v>
      </c>
      <c r="T324" s="12">
        <f t="shared" si="196"/>
        <v>85.17744</v>
      </c>
      <c r="U324" s="12">
        <f t="shared" si="196"/>
        <v>0</v>
      </c>
      <c r="V324" s="12">
        <f t="shared" si="196"/>
        <v>85.17744</v>
      </c>
    </row>
    <row r="325" spans="1:22" s="113" customFormat="1" ht="28.5" customHeight="1" hidden="1" outlineLevel="1">
      <c r="A325" s="35"/>
      <c r="B325" s="35"/>
      <c r="C325" s="37"/>
      <c r="D325" s="1" t="s">
        <v>135</v>
      </c>
      <c r="E325" s="2" t="s">
        <v>136</v>
      </c>
      <c r="F325" s="12">
        <f aca="true" t="shared" si="197" ref="F325:L325">SUM(F326:F328)</f>
        <v>85.17744</v>
      </c>
      <c r="G325" s="12">
        <f t="shared" si="197"/>
        <v>0</v>
      </c>
      <c r="H325" s="12">
        <f t="shared" si="197"/>
        <v>85.17744</v>
      </c>
      <c r="I325" s="12">
        <f t="shared" si="197"/>
        <v>0</v>
      </c>
      <c r="J325" s="12">
        <f t="shared" si="197"/>
        <v>85.17744</v>
      </c>
      <c r="K325" s="12">
        <f t="shared" si="197"/>
        <v>0</v>
      </c>
      <c r="L325" s="12">
        <f t="shared" si="197"/>
        <v>85.17744</v>
      </c>
      <c r="M325" s="12">
        <f aca="true" t="shared" si="198" ref="M325:R325">SUM(M326:M328)</f>
        <v>0</v>
      </c>
      <c r="N325" s="12">
        <f t="shared" si="198"/>
        <v>85.17744</v>
      </c>
      <c r="O325" s="12">
        <f t="shared" si="198"/>
        <v>0</v>
      </c>
      <c r="P325" s="12">
        <f t="shared" si="198"/>
        <v>85.17744</v>
      </c>
      <c r="Q325" s="12">
        <f t="shared" si="198"/>
        <v>0</v>
      </c>
      <c r="R325" s="12">
        <f t="shared" si="198"/>
        <v>85.17744</v>
      </c>
      <c r="S325" s="12">
        <f>SUM(S326:S328)</f>
        <v>0</v>
      </c>
      <c r="T325" s="12">
        <f>SUM(T326:T328)</f>
        <v>85.17744</v>
      </c>
      <c r="U325" s="12">
        <f>SUM(U326:U328)</f>
        <v>0</v>
      </c>
      <c r="V325" s="12">
        <f>SUM(V326:V328)</f>
        <v>85.17744</v>
      </c>
    </row>
    <row r="326" spans="1:22" s="34" customFormat="1" ht="15" customHeight="1" hidden="1" outlineLevel="1">
      <c r="A326" s="8"/>
      <c r="B326" s="8"/>
      <c r="C326" s="37"/>
      <c r="D326" s="1"/>
      <c r="E326" s="7" t="s">
        <v>513</v>
      </c>
      <c r="F326" s="16">
        <v>84.32567</v>
      </c>
      <c r="G326" s="16"/>
      <c r="H326" s="12">
        <f>SUM(F326:G326)</f>
        <v>84.32567</v>
      </c>
      <c r="I326" s="16"/>
      <c r="J326" s="12">
        <f>SUM(H326:I326)</f>
        <v>84.32567</v>
      </c>
      <c r="K326" s="16"/>
      <c r="L326" s="12">
        <f>SUM(J326:K326)</f>
        <v>84.32567</v>
      </c>
      <c r="M326" s="16"/>
      <c r="N326" s="12">
        <f>SUM(L326:M326)</f>
        <v>84.32567</v>
      </c>
      <c r="O326" s="16"/>
      <c r="P326" s="12">
        <f>SUM(N326:O326)</f>
        <v>84.32567</v>
      </c>
      <c r="Q326" s="16"/>
      <c r="R326" s="12">
        <f>SUM(P326:Q326)</f>
        <v>84.32567</v>
      </c>
      <c r="S326" s="16"/>
      <c r="T326" s="12">
        <f>SUM(R326:S326)</f>
        <v>84.32567</v>
      </c>
      <c r="U326" s="16"/>
      <c r="V326" s="12">
        <f>SUM(T326:U326)</f>
        <v>84.32567</v>
      </c>
    </row>
    <row r="327" spans="1:22" s="34" customFormat="1" ht="15" customHeight="1" hidden="1" outlineLevel="1">
      <c r="A327" s="8"/>
      <c r="B327" s="8"/>
      <c r="C327" s="37"/>
      <c r="D327" s="1"/>
      <c r="E327" s="7" t="s">
        <v>165</v>
      </c>
      <c r="F327" s="16">
        <v>0.85177</v>
      </c>
      <c r="G327" s="16"/>
      <c r="H327" s="12">
        <f>SUM(F327:G327)</f>
        <v>0.85177</v>
      </c>
      <c r="I327" s="16"/>
      <c r="J327" s="12">
        <f>SUM(H327:I327)</f>
        <v>0.85177</v>
      </c>
      <c r="K327" s="16"/>
      <c r="L327" s="12">
        <f>SUM(J327:K327)</f>
        <v>0.85177</v>
      </c>
      <c r="M327" s="16"/>
      <c r="N327" s="12">
        <f>SUM(L327:M327)</f>
        <v>0.85177</v>
      </c>
      <c r="O327" s="16"/>
      <c r="P327" s="12">
        <f>SUM(N327:O327)</f>
        <v>0.85177</v>
      </c>
      <c r="Q327" s="16"/>
      <c r="R327" s="12">
        <f>SUM(P327:Q327)</f>
        <v>0.85177</v>
      </c>
      <c r="S327" s="16"/>
      <c r="T327" s="12">
        <f>SUM(R327:S327)</f>
        <v>0.85177</v>
      </c>
      <c r="U327" s="16"/>
      <c r="V327" s="12">
        <f>SUM(T327:U327)</f>
        <v>0.85177</v>
      </c>
    </row>
    <row r="328" spans="1:22" s="34" customFormat="1" ht="15" customHeight="1" hidden="1" outlineLevel="1">
      <c r="A328" s="8"/>
      <c r="B328" s="8"/>
      <c r="C328" s="37"/>
      <c r="D328" s="1"/>
      <c r="E328" s="7" t="s">
        <v>164</v>
      </c>
      <c r="F328" s="16">
        <v>0</v>
      </c>
      <c r="G328" s="16"/>
      <c r="H328" s="12">
        <f>SUM(F328:G328)</f>
        <v>0</v>
      </c>
      <c r="I328" s="16"/>
      <c r="J328" s="12">
        <f>SUM(H328:I328)</f>
        <v>0</v>
      </c>
      <c r="K328" s="16"/>
      <c r="L328" s="12">
        <f>SUM(J328:K328)</f>
        <v>0</v>
      </c>
      <c r="M328" s="16"/>
      <c r="N328" s="12">
        <f>SUM(L328:M328)</f>
        <v>0</v>
      </c>
      <c r="O328" s="16"/>
      <c r="P328" s="12">
        <f>SUM(N328:O328)</f>
        <v>0</v>
      </c>
      <c r="Q328" s="16"/>
      <c r="R328" s="12">
        <f>SUM(P328:Q328)</f>
        <v>0</v>
      </c>
      <c r="S328" s="16"/>
      <c r="T328" s="12">
        <f>SUM(R328:S328)</f>
        <v>0</v>
      </c>
      <c r="U328" s="16"/>
      <c r="V328" s="12">
        <f>SUM(T328:U328)</f>
        <v>0</v>
      </c>
    </row>
    <row r="329" spans="1:22" s="34" customFormat="1" ht="27.75" customHeight="1" hidden="1" outlineLevel="1">
      <c r="A329" s="8"/>
      <c r="B329" s="8"/>
      <c r="C329" s="37" t="s">
        <v>401</v>
      </c>
      <c r="D329" s="1"/>
      <c r="E329" s="2" t="s">
        <v>402</v>
      </c>
      <c r="F329" s="12">
        <f aca="true" t="shared" si="199" ref="F329:L329">F330+F336</f>
        <v>9816.51019</v>
      </c>
      <c r="G329" s="12">
        <f t="shared" si="199"/>
        <v>0</v>
      </c>
      <c r="H329" s="12">
        <f t="shared" si="199"/>
        <v>9816.51019</v>
      </c>
      <c r="I329" s="12">
        <f t="shared" si="199"/>
        <v>0</v>
      </c>
      <c r="J329" s="12">
        <f t="shared" si="199"/>
        <v>9816.51019</v>
      </c>
      <c r="K329" s="12">
        <f t="shared" si="199"/>
        <v>0</v>
      </c>
      <c r="L329" s="12">
        <f t="shared" si="199"/>
        <v>9816.51019</v>
      </c>
      <c r="M329" s="12">
        <f aca="true" t="shared" si="200" ref="M329:R329">M330+M336</f>
        <v>0</v>
      </c>
      <c r="N329" s="12">
        <f t="shared" si="200"/>
        <v>9816.51019</v>
      </c>
      <c r="O329" s="12">
        <f t="shared" si="200"/>
        <v>0</v>
      </c>
      <c r="P329" s="12">
        <f t="shared" si="200"/>
        <v>9816.51019</v>
      </c>
      <c r="Q329" s="12">
        <f t="shared" si="200"/>
        <v>0</v>
      </c>
      <c r="R329" s="12">
        <f t="shared" si="200"/>
        <v>9816.51019</v>
      </c>
      <c r="S329" s="12">
        <f>S330+S336</f>
        <v>0</v>
      </c>
      <c r="T329" s="12">
        <f>T330+T336</f>
        <v>9816.51019</v>
      </c>
      <c r="U329" s="12">
        <f>U330+U336</f>
        <v>0</v>
      </c>
      <c r="V329" s="12">
        <f>V330+V336</f>
        <v>9816.51019</v>
      </c>
    </row>
    <row r="330" spans="1:22" s="34" customFormat="1" ht="27.75" customHeight="1" hidden="1" outlineLevel="1">
      <c r="A330" s="8"/>
      <c r="B330" s="8"/>
      <c r="C330" s="37" t="s">
        <v>403</v>
      </c>
      <c r="D330" s="1"/>
      <c r="E330" s="2" t="s">
        <v>459</v>
      </c>
      <c r="F330" s="12">
        <f aca="true" t="shared" si="201" ref="F330:U331">F331</f>
        <v>2972.71576</v>
      </c>
      <c r="G330" s="12">
        <f t="shared" si="201"/>
        <v>0</v>
      </c>
      <c r="H330" s="12">
        <f t="shared" si="201"/>
        <v>2972.71576</v>
      </c>
      <c r="I330" s="12">
        <f t="shared" si="201"/>
        <v>0</v>
      </c>
      <c r="J330" s="12">
        <f t="shared" si="201"/>
        <v>2972.71576</v>
      </c>
      <c r="K330" s="12">
        <f t="shared" si="201"/>
        <v>0</v>
      </c>
      <c r="L330" s="12">
        <f t="shared" si="201"/>
        <v>2972.71576</v>
      </c>
      <c r="M330" s="12">
        <f t="shared" si="201"/>
        <v>0</v>
      </c>
      <c r="N330" s="12">
        <f t="shared" si="201"/>
        <v>2972.71576</v>
      </c>
      <c r="O330" s="12">
        <f t="shared" si="201"/>
        <v>0</v>
      </c>
      <c r="P330" s="12">
        <f t="shared" si="201"/>
        <v>2972.71576</v>
      </c>
      <c r="Q330" s="12">
        <f t="shared" si="201"/>
        <v>0</v>
      </c>
      <c r="R330" s="12">
        <f t="shared" si="201"/>
        <v>2972.71576</v>
      </c>
      <c r="S330" s="12">
        <f t="shared" si="201"/>
        <v>0</v>
      </c>
      <c r="T330" s="12">
        <f t="shared" si="201"/>
        <v>2972.71576</v>
      </c>
      <c r="U330" s="12">
        <f t="shared" si="201"/>
        <v>0</v>
      </c>
      <c r="V330" s="12">
        <f>V331</f>
        <v>2972.71576</v>
      </c>
    </row>
    <row r="331" spans="1:22" s="34" customFormat="1" ht="42.75" customHeight="1" hidden="1" outlineLevel="1">
      <c r="A331" s="8"/>
      <c r="B331" s="8"/>
      <c r="C331" s="37" t="s">
        <v>404</v>
      </c>
      <c r="D331" s="1"/>
      <c r="E331" s="2" t="s">
        <v>316</v>
      </c>
      <c r="F331" s="12">
        <f t="shared" si="201"/>
        <v>2972.71576</v>
      </c>
      <c r="G331" s="12">
        <f t="shared" si="201"/>
        <v>0</v>
      </c>
      <c r="H331" s="12">
        <f t="shared" si="201"/>
        <v>2972.71576</v>
      </c>
      <c r="I331" s="12">
        <f t="shared" si="201"/>
        <v>0</v>
      </c>
      <c r="J331" s="12">
        <f t="shared" si="201"/>
        <v>2972.71576</v>
      </c>
      <c r="K331" s="12">
        <f t="shared" si="201"/>
        <v>0</v>
      </c>
      <c r="L331" s="12">
        <f t="shared" si="201"/>
        <v>2972.71576</v>
      </c>
      <c r="M331" s="12">
        <f t="shared" si="201"/>
        <v>0</v>
      </c>
      <c r="N331" s="12">
        <f t="shared" si="201"/>
        <v>2972.71576</v>
      </c>
      <c r="O331" s="12">
        <f t="shared" si="201"/>
        <v>0</v>
      </c>
      <c r="P331" s="12">
        <f t="shared" si="201"/>
        <v>2972.71576</v>
      </c>
      <c r="Q331" s="12">
        <f t="shared" si="201"/>
        <v>0</v>
      </c>
      <c r="R331" s="12">
        <f t="shared" si="201"/>
        <v>2972.71576</v>
      </c>
      <c r="S331" s="12">
        <f t="shared" si="201"/>
        <v>0</v>
      </c>
      <c r="T331" s="12">
        <f t="shared" si="201"/>
        <v>2972.71576</v>
      </c>
      <c r="U331" s="12">
        <f>U332</f>
        <v>0</v>
      </c>
      <c r="V331" s="12">
        <f>V332</f>
        <v>2972.71576</v>
      </c>
    </row>
    <row r="332" spans="1:22" s="34" customFormat="1" ht="28.5" customHeight="1" hidden="1" outlineLevel="1">
      <c r="A332" s="8"/>
      <c r="B332" s="8"/>
      <c r="C332" s="37"/>
      <c r="D332" s="1" t="s">
        <v>135</v>
      </c>
      <c r="E332" s="2" t="s">
        <v>136</v>
      </c>
      <c r="F332" s="12">
        <f aca="true" t="shared" si="202" ref="F332:L332">SUM(F334:F335)</f>
        <v>2972.71576</v>
      </c>
      <c r="G332" s="12">
        <f t="shared" si="202"/>
        <v>0</v>
      </c>
      <c r="H332" s="12">
        <f t="shared" si="202"/>
        <v>2972.71576</v>
      </c>
      <c r="I332" s="12">
        <f t="shared" si="202"/>
        <v>0</v>
      </c>
      <c r="J332" s="12">
        <f t="shared" si="202"/>
        <v>2972.71576</v>
      </c>
      <c r="K332" s="12">
        <f t="shared" si="202"/>
        <v>0</v>
      </c>
      <c r="L332" s="12">
        <f t="shared" si="202"/>
        <v>2972.71576</v>
      </c>
      <c r="M332" s="12">
        <f aca="true" t="shared" si="203" ref="M332:R332">SUM(M334:M335)</f>
        <v>0</v>
      </c>
      <c r="N332" s="12">
        <f t="shared" si="203"/>
        <v>2972.71576</v>
      </c>
      <c r="O332" s="12">
        <f t="shared" si="203"/>
        <v>0</v>
      </c>
      <c r="P332" s="12">
        <f t="shared" si="203"/>
        <v>2972.71576</v>
      </c>
      <c r="Q332" s="12">
        <f t="shared" si="203"/>
        <v>0</v>
      </c>
      <c r="R332" s="12">
        <f t="shared" si="203"/>
        <v>2972.71576</v>
      </c>
      <c r="S332" s="12">
        <f>SUM(S334:S335)</f>
        <v>0</v>
      </c>
      <c r="T332" s="12">
        <f>SUM(T334:T335)</f>
        <v>2972.71576</v>
      </c>
      <c r="U332" s="12">
        <f>SUM(U334:U335)</f>
        <v>0</v>
      </c>
      <c r="V332" s="12">
        <f>SUM(V334:V335)</f>
        <v>2972.71576</v>
      </c>
    </row>
    <row r="333" spans="1:22" s="34" customFormat="1" ht="15.75" customHeight="1" hidden="1" outlineLevel="1">
      <c r="A333" s="8"/>
      <c r="B333" s="8"/>
      <c r="C333" s="37"/>
      <c r="D333" s="1"/>
      <c r="E333" s="2" t="s">
        <v>158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1:22" s="34" customFormat="1" ht="15.75" customHeight="1" hidden="1" outlineLevel="1">
      <c r="A334" s="8"/>
      <c r="B334" s="8"/>
      <c r="C334" s="37"/>
      <c r="D334" s="1"/>
      <c r="E334" s="2" t="s">
        <v>165</v>
      </c>
      <c r="F334" s="12">
        <v>297.27158</v>
      </c>
      <c r="G334" s="12"/>
      <c r="H334" s="12">
        <f>SUM(F334:G334)</f>
        <v>297.27158</v>
      </c>
      <c r="I334" s="12"/>
      <c r="J334" s="12">
        <f>SUM(H334:I334)</f>
        <v>297.27158</v>
      </c>
      <c r="K334" s="12"/>
      <c r="L334" s="12">
        <f>SUM(J334:K334)</f>
        <v>297.27158</v>
      </c>
      <c r="M334" s="12"/>
      <c r="N334" s="12">
        <f>SUM(L334:M334)</f>
        <v>297.27158</v>
      </c>
      <c r="O334" s="12"/>
      <c r="P334" s="12">
        <f>SUM(N334:O334)</f>
        <v>297.27158</v>
      </c>
      <c r="Q334" s="12"/>
      <c r="R334" s="12">
        <f>SUM(P334:Q334)</f>
        <v>297.27158</v>
      </c>
      <c r="S334" s="12"/>
      <c r="T334" s="12">
        <f>SUM(R334:S334)</f>
        <v>297.27158</v>
      </c>
      <c r="U334" s="12"/>
      <c r="V334" s="12">
        <f>SUM(T334:U334)</f>
        <v>297.27158</v>
      </c>
    </row>
    <row r="335" spans="1:22" s="115" customFormat="1" ht="15.75" customHeight="1" hidden="1" outlineLevel="1">
      <c r="A335" s="8"/>
      <c r="B335" s="8"/>
      <c r="C335" s="37"/>
      <c r="D335" s="1"/>
      <c r="E335" s="2" t="s">
        <v>164</v>
      </c>
      <c r="F335" s="12">
        <f>2675.4+0.04418</f>
        <v>2675.44418</v>
      </c>
      <c r="G335" s="12"/>
      <c r="H335" s="12">
        <f>SUM(F335:G335)</f>
        <v>2675.44418</v>
      </c>
      <c r="I335" s="12"/>
      <c r="J335" s="12">
        <f>SUM(H335:I335)</f>
        <v>2675.44418</v>
      </c>
      <c r="K335" s="12"/>
      <c r="L335" s="12">
        <f>SUM(J335:K335)</f>
        <v>2675.44418</v>
      </c>
      <c r="M335" s="12"/>
      <c r="N335" s="12">
        <f>SUM(L335:M335)</f>
        <v>2675.44418</v>
      </c>
      <c r="O335" s="12"/>
      <c r="P335" s="12">
        <f>SUM(N335:O335)</f>
        <v>2675.44418</v>
      </c>
      <c r="Q335" s="12"/>
      <c r="R335" s="12">
        <f>SUM(P335:Q335)</f>
        <v>2675.44418</v>
      </c>
      <c r="S335" s="12"/>
      <c r="T335" s="12">
        <f>SUM(R335:S335)</f>
        <v>2675.44418</v>
      </c>
      <c r="U335" s="12"/>
      <c r="V335" s="12">
        <f>SUM(T335:U335)</f>
        <v>2675.44418</v>
      </c>
    </row>
    <row r="336" spans="1:22" s="34" customFormat="1" ht="28.5" customHeight="1" hidden="1" outlineLevel="1">
      <c r="A336" s="8"/>
      <c r="B336" s="8"/>
      <c r="C336" s="37" t="s">
        <v>405</v>
      </c>
      <c r="D336" s="1"/>
      <c r="E336" s="2" t="s">
        <v>565</v>
      </c>
      <c r="F336" s="12">
        <f aca="true" t="shared" si="204" ref="F336:U337">F337</f>
        <v>6843.79443</v>
      </c>
      <c r="G336" s="12">
        <f t="shared" si="204"/>
        <v>0</v>
      </c>
      <c r="H336" s="12">
        <f t="shared" si="204"/>
        <v>6843.79443</v>
      </c>
      <c r="I336" s="12">
        <f t="shared" si="204"/>
        <v>0</v>
      </c>
      <c r="J336" s="12">
        <f t="shared" si="204"/>
        <v>6843.79443</v>
      </c>
      <c r="K336" s="12">
        <f t="shared" si="204"/>
        <v>0</v>
      </c>
      <c r="L336" s="12">
        <f t="shared" si="204"/>
        <v>6843.79443</v>
      </c>
      <c r="M336" s="12">
        <f t="shared" si="204"/>
        <v>0</v>
      </c>
      <c r="N336" s="12">
        <f t="shared" si="204"/>
        <v>6843.79443</v>
      </c>
      <c r="O336" s="12">
        <f t="shared" si="204"/>
        <v>0</v>
      </c>
      <c r="P336" s="12">
        <f t="shared" si="204"/>
        <v>6843.79443</v>
      </c>
      <c r="Q336" s="12">
        <f t="shared" si="204"/>
        <v>0</v>
      </c>
      <c r="R336" s="12">
        <f t="shared" si="204"/>
        <v>6843.79443</v>
      </c>
      <c r="S336" s="12">
        <f t="shared" si="204"/>
        <v>0</v>
      </c>
      <c r="T336" s="12">
        <f t="shared" si="204"/>
        <v>6843.79443</v>
      </c>
      <c r="U336" s="12">
        <f t="shared" si="204"/>
        <v>0</v>
      </c>
      <c r="V336" s="12">
        <f>V337</f>
        <v>6843.79443</v>
      </c>
    </row>
    <row r="337" spans="1:22" s="62" customFormat="1" ht="28.5" customHeight="1" hidden="1" outlineLevel="1">
      <c r="A337" s="8"/>
      <c r="B337" s="8"/>
      <c r="C337" s="37" t="s">
        <v>406</v>
      </c>
      <c r="D337" s="1"/>
      <c r="E337" s="2" t="s">
        <v>391</v>
      </c>
      <c r="F337" s="12">
        <f t="shared" si="204"/>
        <v>6843.79443</v>
      </c>
      <c r="G337" s="12">
        <f t="shared" si="204"/>
        <v>0</v>
      </c>
      <c r="H337" s="12">
        <f t="shared" si="204"/>
        <v>6843.79443</v>
      </c>
      <c r="I337" s="12">
        <f t="shared" si="204"/>
        <v>0</v>
      </c>
      <c r="J337" s="12">
        <f t="shared" si="204"/>
        <v>6843.79443</v>
      </c>
      <c r="K337" s="12">
        <f t="shared" si="204"/>
        <v>0</v>
      </c>
      <c r="L337" s="12">
        <f t="shared" si="204"/>
        <v>6843.79443</v>
      </c>
      <c r="M337" s="12">
        <f t="shared" si="204"/>
        <v>0</v>
      </c>
      <c r="N337" s="12">
        <f t="shared" si="204"/>
        <v>6843.79443</v>
      </c>
      <c r="O337" s="12">
        <f t="shared" si="204"/>
        <v>0</v>
      </c>
      <c r="P337" s="12">
        <f t="shared" si="204"/>
        <v>6843.79443</v>
      </c>
      <c r="Q337" s="12">
        <f t="shared" si="204"/>
        <v>0</v>
      </c>
      <c r="R337" s="12">
        <f t="shared" si="204"/>
        <v>6843.79443</v>
      </c>
      <c r="S337" s="12">
        <f t="shared" si="204"/>
        <v>0</v>
      </c>
      <c r="T337" s="12">
        <f t="shared" si="204"/>
        <v>6843.79443</v>
      </c>
      <c r="U337" s="12">
        <f>U338</f>
        <v>0</v>
      </c>
      <c r="V337" s="12">
        <f>V338</f>
        <v>6843.79443</v>
      </c>
    </row>
    <row r="338" spans="1:22" s="62" customFormat="1" ht="27.75" customHeight="1" hidden="1" outlineLevel="1">
      <c r="A338" s="8"/>
      <c r="B338" s="8"/>
      <c r="C338" s="37"/>
      <c r="D338" s="1" t="s">
        <v>135</v>
      </c>
      <c r="E338" s="2" t="s">
        <v>136</v>
      </c>
      <c r="F338" s="12">
        <f aca="true" t="shared" si="205" ref="F338:L338">SUM(F340:F342)</f>
        <v>6843.79443</v>
      </c>
      <c r="G338" s="12">
        <f t="shared" si="205"/>
        <v>0</v>
      </c>
      <c r="H338" s="12">
        <f t="shared" si="205"/>
        <v>6843.79443</v>
      </c>
      <c r="I338" s="12">
        <f t="shared" si="205"/>
        <v>0</v>
      </c>
      <c r="J338" s="12">
        <f t="shared" si="205"/>
        <v>6843.79443</v>
      </c>
      <c r="K338" s="12">
        <f t="shared" si="205"/>
        <v>0</v>
      </c>
      <c r="L338" s="12">
        <f t="shared" si="205"/>
        <v>6843.79443</v>
      </c>
      <c r="M338" s="12">
        <f aca="true" t="shared" si="206" ref="M338:R338">SUM(M340:M342)</f>
        <v>0</v>
      </c>
      <c r="N338" s="12">
        <f t="shared" si="206"/>
        <v>6843.79443</v>
      </c>
      <c r="O338" s="12">
        <f t="shared" si="206"/>
        <v>0</v>
      </c>
      <c r="P338" s="12">
        <f t="shared" si="206"/>
        <v>6843.79443</v>
      </c>
      <c r="Q338" s="12">
        <f t="shared" si="206"/>
        <v>0</v>
      </c>
      <c r="R338" s="12">
        <f t="shared" si="206"/>
        <v>6843.79443</v>
      </c>
      <c r="S338" s="12">
        <f>SUM(S340:S342)</f>
        <v>0</v>
      </c>
      <c r="T338" s="12">
        <f>SUM(T340:T342)</f>
        <v>6843.79443</v>
      </c>
      <c r="U338" s="12">
        <f>SUM(U340:U342)</f>
        <v>0</v>
      </c>
      <c r="V338" s="12">
        <f>SUM(V340:V342)</f>
        <v>6843.79443</v>
      </c>
    </row>
    <row r="339" spans="1:22" s="62" customFormat="1" ht="15" customHeight="1" hidden="1" outlineLevel="1">
      <c r="A339" s="8"/>
      <c r="B339" s="8"/>
      <c r="C339" s="37"/>
      <c r="D339" s="1"/>
      <c r="E339" s="2" t="s">
        <v>158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1:22" s="62" customFormat="1" ht="15" customHeight="1" hidden="1" outlineLevel="1">
      <c r="A340" s="8"/>
      <c r="B340" s="8"/>
      <c r="C340" s="37"/>
      <c r="D340" s="1"/>
      <c r="E340" s="2" t="s">
        <v>165</v>
      </c>
      <c r="F340" s="12">
        <v>684.37944</v>
      </c>
      <c r="G340" s="12"/>
      <c r="H340" s="12">
        <f>SUM(F340:G340)</f>
        <v>684.37944</v>
      </c>
      <c r="I340" s="12"/>
      <c r="J340" s="12">
        <f>SUM(H340:I340)</f>
        <v>684.37944</v>
      </c>
      <c r="K340" s="12"/>
      <c r="L340" s="12">
        <f>SUM(J340:K340)</f>
        <v>684.37944</v>
      </c>
      <c r="M340" s="12"/>
      <c r="N340" s="12">
        <f>SUM(L340:M340)</f>
        <v>684.37944</v>
      </c>
      <c r="O340" s="12"/>
      <c r="P340" s="12">
        <f>SUM(N340:O340)</f>
        <v>684.37944</v>
      </c>
      <c r="Q340" s="12"/>
      <c r="R340" s="12">
        <f>SUM(P340:Q340)</f>
        <v>684.37944</v>
      </c>
      <c r="S340" s="12"/>
      <c r="T340" s="12">
        <f>SUM(R340:S340)</f>
        <v>684.37944</v>
      </c>
      <c r="U340" s="12"/>
      <c r="V340" s="12">
        <f>SUM(T340:U340)</f>
        <v>684.37944</v>
      </c>
    </row>
    <row r="341" spans="1:22" s="116" customFormat="1" ht="15" customHeight="1" hidden="1" outlineLevel="1">
      <c r="A341" s="8"/>
      <c r="B341" s="8"/>
      <c r="C341" s="37"/>
      <c r="D341" s="1"/>
      <c r="E341" s="2" t="s">
        <v>164</v>
      </c>
      <c r="F341" s="12">
        <f>308-0.02925</f>
        <v>307.97075</v>
      </c>
      <c r="G341" s="12"/>
      <c r="H341" s="12">
        <f>SUM(F341:G341)</f>
        <v>307.97075</v>
      </c>
      <c r="I341" s="12"/>
      <c r="J341" s="12">
        <f>SUM(H341:I341)</f>
        <v>307.97075</v>
      </c>
      <c r="K341" s="12"/>
      <c r="L341" s="12">
        <f>SUM(J341:K341)</f>
        <v>307.97075</v>
      </c>
      <c r="M341" s="12"/>
      <c r="N341" s="12">
        <f>SUM(L341:M341)</f>
        <v>307.97075</v>
      </c>
      <c r="O341" s="12"/>
      <c r="P341" s="12">
        <f>SUM(N341:O341)</f>
        <v>307.97075</v>
      </c>
      <c r="Q341" s="12"/>
      <c r="R341" s="12">
        <f>SUM(P341:Q341)</f>
        <v>307.97075</v>
      </c>
      <c r="S341" s="12"/>
      <c r="T341" s="12">
        <f>SUM(R341:S341)</f>
        <v>307.97075</v>
      </c>
      <c r="U341" s="12"/>
      <c r="V341" s="12">
        <f>SUM(T341:U341)</f>
        <v>307.97075</v>
      </c>
    </row>
    <row r="342" spans="1:22" s="116" customFormat="1" ht="15" customHeight="1" hidden="1" outlineLevel="1">
      <c r="A342" s="8"/>
      <c r="B342" s="8"/>
      <c r="C342" s="37"/>
      <c r="D342" s="1"/>
      <c r="E342" s="2" t="s">
        <v>443</v>
      </c>
      <c r="F342" s="12">
        <f>5851.4+0.04424</f>
        <v>5851.44424</v>
      </c>
      <c r="G342" s="12"/>
      <c r="H342" s="12">
        <f>SUM(F342:G342)</f>
        <v>5851.44424</v>
      </c>
      <c r="I342" s="12"/>
      <c r="J342" s="12">
        <f>SUM(H342:I342)</f>
        <v>5851.44424</v>
      </c>
      <c r="K342" s="12"/>
      <c r="L342" s="12">
        <f>SUM(J342:K342)</f>
        <v>5851.44424</v>
      </c>
      <c r="M342" s="12"/>
      <c r="N342" s="12">
        <f>SUM(L342:M342)</f>
        <v>5851.44424</v>
      </c>
      <c r="O342" s="12"/>
      <c r="P342" s="12">
        <f>SUM(N342:O342)</f>
        <v>5851.44424</v>
      </c>
      <c r="Q342" s="12"/>
      <c r="R342" s="12">
        <f>SUM(P342:Q342)</f>
        <v>5851.44424</v>
      </c>
      <c r="S342" s="12"/>
      <c r="T342" s="12">
        <f>SUM(R342:S342)</f>
        <v>5851.44424</v>
      </c>
      <c r="U342" s="12"/>
      <c r="V342" s="12">
        <f>SUM(T342:U342)</f>
        <v>5851.44424</v>
      </c>
    </row>
    <row r="343" spans="1:22" s="34" customFormat="1" ht="28.5" customHeight="1" collapsed="1">
      <c r="A343" s="8"/>
      <c r="B343" s="8"/>
      <c r="C343" s="37" t="s">
        <v>407</v>
      </c>
      <c r="D343" s="1"/>
      <c r="E343" s="2" t="s">
        <v>566</v>
      </c>
      <c r="F343" s="12">
        <f aca="true" t="shared" si="207" ref="F343:V343">F344</f>
        <v>8408.72413</v>
      </c>
      <c r="G343" s="12">
        <f t="shared" si="207"/>
        <v>165.7</v>
      </c>
      <c r="H343" s="12">
        <f t="shared" si="207"/>
        <v>8574.42413</v>
      </c>
      <c r="I343" s="12">
        <f t="shared" si="207"/>
        <v>0</v>
      </c>
      <c r="J343" s="12">
        <f t="shared" si="207"/>
        <v>8574.42413</v>
      </c>
      <c r="K343" s="12">
        <f t="shared" si="207"/>
        <v>12153.33531</v>
      </c>
      <c r="L343" s="12">
        <f t="shared" si="207"/>
        <v>20727.75944</v>
      </c>
      <c r="M343" s="12">
        <f t="shared" si="207"/>
        <v>0</v>
      </c>
      <c r="N343" s="12">
        <f t="shared" si="207"/>
        <v>20727.75944</v>
      </c>
      <c r="O343" s="12">
        <f t="shared" si="207"/>
        <v>899.4783</v>
      </c>
      <c r="P343" s="12">
        <f t="shared" si="207"/>
        <v>21627.237740000004</v>
      </c>
      <c r="Q343" s="12">
        <f t="shared" si="207"/>
        <v>0</v>
      </c>
      <c r="R343" s="12">
        <f t="shared" si="207"/>
        <v>21627.237740000004</v>
      </c>
      <c r="S343" s="12">
        <f t="shared" si="207"/>
        <v>-18.80861</v>
      </c>
      <c r="T343" s="12">
        <f t="shared" si="207"/>
        <v>21608.429130000004</v>
      </c>
      <c r="U343" s="12">
        <f t="shared" si="207"/>
        <v>118</v>
      </c>
      <c r="V343" s="12">
        <f t="shared" si="207"/>
        <v>21726.429130000004</v>
      </c>
    </row>
    <row r="344" spans="1:22" s="34" customFormat="1" ht="28.5" customHeight="1">
      <c r="A344" s="8"/>
      <c r="B344" s="8"/>
      <c r="C344" s="37" t="s">
        <v>408</v>
      </c>
      <c r="D344" s="1"/>
      <c r="E344" s="2" t="s">
        <v>315</v>
      </c>
      <c r="F344" s="12">
        <f aca="true" t="shared" si="208" ref="F344:L344">F345+F348+F350+F359</f>
        <v>8408.72413</v>
      </c>
      <c r="G344" s="12">
        <f t="shared" si="208"/>
        <v>165.7</v>
      </c>
      <c r="H344" s="12">
        <f t="shared" si="208"/>
        <v>8574.42413</v>
      </c>
      <c r="I344" s="12">
        <f t="shared" si="208"/>
        <v>0</v>
      </c>
      <c r="J344" s="12">
        <f t="shared" si="208"/>
        <v>8574.42413</v>
      </c>
      <c r="K344" s="12">
        <f t="shared" si="208"/>
        <v>12153.33531</v>
      </c>
      <c r="L344" s="12">
        <f t="shared" si="208"/>
        <v>20727.75944</v>
      </c>
      <c r="M344" s="12">
        <f aca="true" t="shared" si="209" ref="M344:R344">M345+M348+M350+M359</f>
        <v>0</v>
      </c>
      <c r="N344" s="12">
        <f t="shared" si="209"/>
        <v>20727.75944</v>
      </c>
      <c r="O344" s="12">
        <f t="shared" si="209"/>
        <v>899.4783</v>
      </c>
      <c r="P344" s="12">
        <f t="shared" si="209"/>
        <v>21627.237740000004</v>
      </c>
      <c r="Q344" s="12">
        <f t="shared" si="209"/>
        <v>0</v>
      </c>
      <c r="R344" s="12">
        <f t="shared" si="209"/>
        <v>21627.237740000004</v>
      </c>
      <c r="S344" s="12">
        <f>S345+S348+S350+S359</f>
        <v>-18.80861</v>
      </c>
      <c r="T344" s="12">
        <f>T345+T348+T350+T359</f>
        <v>21608.429130000004</v>
      </c>
      <c r="U344" s="12">
        <f>U345+U348+U350+U359</f>
        <v>118</v>
      </c>
      <c r="V344" s="12">
        <f>V345+V348+V350+V359</f>
        <v>21726.429130000004</v>
      </c>
    </row>
    <row r="345" spans="1:22" s="34" customFormat="1" ht="17.25" customHeight="1">
      <c r="A345" s="8"/>
      <c r="B345" s="8"/>
      <c r="C345" s="37" t="s">
        <v>409</v>
      </c>
      <c r="D345" s="1"/>
      <c r="E345" s="2" t="s">
        <v>442</v>
      </c>
      <c r="F345" s="12">
        <f aca="true" t="shared" si="210" ref="F345:L345">SUM(F346:F347)</f>
        <v>4241</v>
      </c>
      <c r="G345" s="12">
        <f t="shared" si="210"/>
        <v>0</v>
      </c>
      <c r="H345" s="12">
        <f t="shared" si="210"/>
        <v>4241</v>
      </c>
      <c r="I345" s="12">
        <f t="shared" si="210"/>
        <v>0</v>
      </c>
      <c r="J345" s="12">
        <f t="shared" si="210"/>
        <v>4241</v>
      </c>
      <c r="K345" s="12">
        <f t="shared" si="210"/>
        <v>0</v>
      </c>
      <c r="L345" s="12">
        <f t="shared" si="210"/>
        <v>4241</v>
      </c>
      <c r="M345" s="12">
        <f aca="true" t="shared" si="211" ref="M345:R345">SUM(M346:M347)</f>
        <v>0</v>
      </c>
      <c r="N345" s="12">
        <f t="shared" si="211"/>
        <v>4241</v>
      </c>
      <c r="O345" s="12">
        <f t="shared" si="211"/>
        <v>0</v>
      </c>
      <c r="P345" s="12">
        <f t="shared" si="211"/>
        <v>4241</v>
      </c>
      <c r="Q345" s="12">
        <f t="shared" si="211"/>
        <v>0</v>
      </c>
      <c r="R345" s="12">
        <f t="shared" si="211"/>
        <v>4241</v>
      </c>
      <c r="S345" s="12">
        <f>SUM(S346:S347)</f>
        <v>0</v>
      </c>
      <c r="T345" s="12">
        <f>SUM(T346:T347)</f>
        <v>4241</v>
      </c>
      <c r="U345" s="12">
        <f>SUM(U346:U347)</f>
        <v>118</v>
      </c>
      <c r="V345" s="12">
        <f>SUM(V346:V347)</f>
        <v>4359</v>
      </c>
    </row>
    <row r="346" spans="1:22" s="34" customFormat="1" ht="28.5" customHeight="1">
      <c r="A346" s="8"/>
      <c r="B346" s="8"/>
      <c r="C346" s="37"/>
      <c r="D346" s="1" t="s">
        <v>137</v>
      </c>
      <c r="E346" s="2" t="s">
        <v>64</v>
      </c>
      <c r="F346" s="12">
        <v>3585</v>
      </c>
      <c r="G346" s="12"/>
      <c r="H346" s="12">
        <f>SUM(F346:G346)</f>
        <v>3585</v>
      </c>
      <c r="I346" s="12"/>
      <c r="J346" s="12">
        <f>SUM(H346:I346)</f>
        <v>3585</v>
      </c>
      <c r="K346" s="12"/>
      <c r="L346" s="12">
        <f>SUM(J346:K346)</f>
        <v>3585</v>
      </c>
      <c r="M346" s="12"/>
      <c r="N346" s="12">
        <f>SUM(L346:M346)</f>
        <v>3585</v>
      </c>
      <c r="O346" s="12"/>
      <c r="P346" s="12">
        <f>SUM(N346:O346)</f>
        <v>3585</v>
      </c>
      <c r="Q346" s="12"/>
      <c r="R346" s="12">
        <f>SUM(P346:Q346)</f>
        <v>3585</v>
      </c>
      <c r="S346" s="12"/>
      <c r="T346" s="12">
        <f>SUM(R346:S346)</f>
        <v>3585</v>
      </c>
      <c r="U346" s="12">
        <v>118</v>
      </c>
      <c r="V346" s="12">
        <f>SUM(T346:U346)</f>
        <v>3703</v>
      </c>
    </row>
    <row r="347" spans="1:22" s="34" customFormat="1" ht="28.5" customHeight="1" hidden="1" outlineLevel="1">
      <c r="A347" s="8"/>
      <c r="B347" s="8"/>
      <c r="C347" s="37"/>
      <c r="D347" s="1" t="s">
        <v>135</v>
      </c>
      <c r="E347" s="2" t="s">
        <v>136</v>
      </c>
      <c r="F347" s="12">
        <v>656</v>
      </c>
      <c r="G347" s="12"/>
      <c r="H347" s="12">
        <f>SUM(F347:G347)</f>
        <v>656</v>
      </c>
      <c r="I347" s="12"/>
      <c r="J347" s="12">
        <f>SUM(H347:I347)</f>
        <v>656</v>
      </c>
      <c r="K347" s="12"/>
      <c r="L347" s="12">
        <f>SUM(J347:K347)</f>
        <v>656</v>
      </c>
      <c r="M347" s="12"/>
      <c r="N347" s="12">
        <f>SUM(L347:M347)</f>
        <v>656</v>
      </c>
      <c r="O347" s="12"/>
      <c r="P347" s="12">
        <f>SUM(N347:O347)</f>
        <v>656</v>
      </c>
      <c r="Q347" s="12"/>
      <c r="R347" s="12">
        <f>SUM(P347:Q347)</f>
        <v>656</v>
      </c>
      <c r="S347" s="12"/>
      <c r="T347" s="12">
        <f>SUM(R347:S347)</f>
        <v>656</v>
      </c>
      <c r="U347" s="12"/>
      <c r="V347" s="12">
        <f>SUM(T347:U347)</f>
        <v>656</v>
      </c>
    </row>
    <row r="348" spans="1:22" s="34" customFormat="1" ht="29.25" customHeight="1" hidden="1" outlineLevel="1">
      <c r="A348" s="8"/>
      <c r="B348" s="8"/>
      <c r="C348" s="37" t="s">
        <v>410</v>
      </c>
      <c r="D348" s="1"/>
      <c r="E348" s="2" t="s">
        <v>317</v>
      </c>
      <c r="F348" s="12">
        <f aca="true" t="shared" si="212" ref="F348:V348">F349</f>
        <v>2844</v>
      </c>
      <c r="G348" s="12">
        <f t="shared" si="212"/>
        <v>0</v>
      </c>
      <c r="H348" s="12">
        <f t="shared" si="212"/>
        <v>2844</v>
      </c>
      <c r="I348" s="12">
        <f t="shared" si="212"/>
        <v>0</v>
      </c>
      <c r="J348" s="12">
        <f t="shared" si="212"/>
        <v>2844</v>
      </c>
      <c r="K348" s="12">
        <f t="shared" si="212"/>
        <v>9.6</v>
      </c>
      <c r="L348" s="12">
        <f t="shared" si="212"/>
        <v>2853.6</v>
      </c>
      <c r="M348" s="12">
        <f t="shared" si="212"/>
        <v>0</v>
      </c>
      <c r="N348" s="12">
        <f t="shared" si="212"/>
        <v>2853.6</v>
      </c>
      <c r="O348" s="12">
        <f t="shared" si="212"/>
        <v>0</v>
      </c>
      <c r="P348" s="12">
        <f t="shared" si="212"/>
        <v>2853.6</v>
      </c>
      <c r="Q348" s="12">
        <f t="shared" si="212"/>
        <v>0</v>
      </c>
      <c r="R348" s="12">
        <f t="shared" si="212"/>
        <v>2853.6</v>
      </c>
      <c r="S348" s="12">
        <f t="shared" si="212"/>
        <v>0</v>
      </c>
      <c r="T348" s="12">
        <f t="shared" si="212"/>
        <v>2853.6</v>
      </c>
      <c r="U348" s="12">
        <f t="shared" si="212"/>
        <v>0</v>
      </c>
      <c r="V348" s="12">
        <f t="shared" si="212"/>
        <v>2853.6</v>
      </c>
    </row>
    <row r="349" spans="1:22" s="34" customFormat="1" ht="29.25" customHeight="1" hidden="1" outlineLevel="1">
      <c r="A349" s="8"/>
      <c r="B349" s="8"/>
      <c r="C349" s="37"/>
      <c r="D349" s="1" t="s">
        <v>135</v>
      </c>
      <c r="E349" s="2" t="s">
        <v>136</v>
      </c>
      <c r="F349" s="12">
        <f>3050-206</f>
        <v>2844</v>
      </c>
      <c r="G349" s="12"/>
      <c r="H349" s="12">
        <f>SUM(F349:G349)</f>
        <v>2844</v>
      </c>
      <c r="I349" s="12"/>
      <c r="J349" s="12">
        <f>SUM(H349:I349)</f>
        <v>2844</v>
      </c>
      <c r="K349" s="12">
        <v>9.6</v>
      </c>
      <c r="L349" s="12">
        <f>SUM(J349:K349)</f>
        <v>2853.6</v>
      </c>
      <c r="M349" s="12"/>
      <c r="N349" s="12">
        <f>SUM(L349:M349)</f>
        <v>2853.6</v>
      </c>
      <c r="O349" s="12"/>
      <c r="P349" s="12">
        <f>SUM(N349:O349)</f>
        <v>2853.6</v>
      </c>
      <c r="Q349" s="12"/>
      <c r="R349" s="12">
        <f>SUM(P349:Q349)</f>
        <v>2853.6</v>
      </c>
      <c r="S349" s="12"/>
      <c r="T349" s="12">
        <f>SUM(R349:S349)</f>
        <v>2853.6</v>
      </c>
      <c r="U349" s="12"/>
      <c r="V349" s="12">
        <f>SUM(T349:U349)</f>
        <v>2853.6</v>
      </c>
    </row>
    <row r="350" spans="1:22" s="34" customFormat="1" ht="29.25" customHeight="1" hidden="1" outlineLevel="1">
      <c r="A350" s="8"/>
      <c r="B350" s="8"/>
      <c r="C350" s="37" t="s">
        <v>446</v>
      </c>
      <c r="D350" s="8"/>
      <c r="E350" s="2" t="s">
        <v>375</v>
      </c>
      <c r="F350" s="12">
        <f aca="true" t="shared" si="213" ref="F350:M350">F355</f>
        <v>0</v>
      </c>
      <c r="G350" s="12">
        <f t="shared" si="213"/>
        <v>0</v>
      </c>
      <c r="H350" s="12">
        <f t="shared" si="213"/>
        <v>0</v>
      </c>
      <c r="I350" s="12">
        <f t="shared" si="213"/>
        <v>0</v>
      </c>
      <c r="J350" s="12">
        <f t="shared" si="213"/>
        <v>0</v>
      </c>
      <c r="K350" s="12">
        <f t="shared" si="213"/>
        <v>13633.15944</v>
      </c>
      <c r="L350" s="12">
        <f t="shared" si="213"/>
        <v>13633.15944</v>
      </c>
      <c r="M350" s="12">
        <f t="shared" si="213"/>
        <v>0</v>
      </c>
      <c r="N350" s="12">
        <f aca="true" t="shared" si="214" ref="N350:T350">N355+N351</f>
        <v>13633.15944</v>
      </c>
      <c r="O350" s="12">
        <f t="shared" si="214"/>
        <v>899.4783</v>
      </c>
      <c r="P350" s="12">
        <f t="shared" si="214"/>
        <v>14532.637740000002</v>
      </c>
      <c r="Q350" s="12">
        <f t="shared" si="214"/>
        <v>0</v>
      </c>
      <c r="R350" s="12">
        <f t="shared" si="214"/>
        <v>14532.637740000002</v>
      </c>
      <c r="S350" s="12">
        <f t="shared" si="214"/>
        <v>-18.80861</v>
      </c>
      <c r="T350" s="12">
        <f t="shared" si="214"/>
        <v>14513.829130000002</v>
      </c>
      <c r="U350" s="12">
        <f>U355+U351</f>
        <v>0</v>
      </c>
      <c r="V350" s="12">
        <f>V355+V351</f>
        <v>14513.829130000002</v>
      </c>
    </row>
    <row r="351" spans="1:22" s="34" customFormat="1" ht="29.25" customHeight="1" hidden="1" outlineLevel="1">
      <c r="A351" s="8"/>
      <c r="B351" s="8"/>
      <c r="C351" s="37"/>
      <c r="D351" s="1" t="s">
        <v>137</v>
      </c>
      <c r="E351" s="2" t="s">
        <v>64</v>
      </c>
      <c r="F351" s="12"/>
      <c r="G351" s="12"/>
      <c r="H351" s="12"/>
      <c r="I351" s="12"/>
      <c r="J351" s="12"/>
      <c r="K351" s="12"/>
      <c r="L351" s="12"/>
      <c r="M351" s="12"/>
      <c r="N351" s="12">
        <f aca="true" t="shared" si="215" ref="N351:T351">SUM(N353:N354)</f>
        <v>0</v>
      </c>
      <c r="O351" s="12">
        <f t="shared" si="215"/>
        <v>0</v>
      </c>
      <c r="P351" s="12">
        <f t="shared" si="215"/>
        <v>0</v>
      </c>
      <c r="Q351" s="12">
        <f t="shared" si="215"/>
        <v>0</v>
      </c>
      <c r="R351" s="12">
        <f t="shared" si="215"/>
        <v>0</v>
      </c>
      <c r="S351" s="12">
        <f t="shared" si="215"/>
        <v>0</v>
      </c>
      <c r="T351" s="12">
        <f t="shared" si="215"/>
        <v>0</v>
      </c>
      <c r="U351" s="12">
        <f>SUM(U353:U354)</f>
        <v>0</v>
      </c>
      <c r="V351" s="12">
        <f>SUM(V353:V354)</f>
        <v>0</v>
      </c>
    </row>
    <row r="352" spans="1:22" s="34" customFormat="1" ht="16.5" customHeight="1" hidden="1" outlineLevel="1">
      <c r="A352" s="8"/>
      <c r="B352" s="8"/>
      <c r="C352" s="37"/>
      <c r="D352" s="1"/>
      <c r="E352" s="2" t="s">
        <v>158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1:22" s="34" customFormat="1" ht="16.5" customHeight="1" hidden="1" outlineLevel="1">
      <c r="A353" s="8"/>
      <c r="B353" s="8"/>
      <c r="C353" s="37"/>
      <c r="D353" s="8"/>
      <c r="E353" s="2" t="s">
        <v>56</v>
      </c>
      <c r="F353" s="12"/>
      <c r="G353" s="12"/>
      <c r="H353" s="12"/>
      <c r="I353" s="12"/>
      <c r="J353" s="12"/>
      <c r="K353" s="12"/>
      <c r="L353" s="12"/>
      <c r="M353" s="12"/>
      <c r="N353" s="12">
        <v>0</v>
      </c>
      <c r="O353" s="12"/>
      <c r="P353" s="12">
        <f>SUM(N353:O353)</f>
        <v>0</v>
      </c>
      <c r="Q353" s="12"/>
      <c r="R353" s="12">
        <f>SUM(P353:Q353)</f>
        <v>0</v>
      </c>
      <c r="S353" s="12"/>
      <c r="T353" s="12">
        <f>SUM(R353:S353)</f>
        <v>0</v>
      </c>
      <c r="U353" s="12"/>
      <c r="V353" s="12">
        <f>SUM(T353:U353)</f>
        <v>0</v>
      </c>
    </row>
    <row r="354" spans="1:22" s="34" customFormat="1" ht="16.5" customHeight="1" hidden="1" outlineLevel="1">
      <c r="A354" s="8"/>
      <c r="B354" s="8"/>
      <c r="C354" s="37"/>
      <c r="D354" s="8"/>
      <c r="E354" s="2" t="s">
        <v>57</v>
      </c>
      <c r="F354" s="12"/>
      <c r="G354" s="12"/>
      <c r="H354" s="12"/>
      <c r="I354" s="12"/>
      <c r="J354" s="12"/>
      <c r="K354" s="12"/>
      <c r="L354" s="12"/>
      <c r="M354" s="12"/>
      <c r="N354" s="12">
        <v>0</v>
      </c>
      <c r="O354" s="12"/>
      <c r="P354" s="12">
        <f>SUM(N354:O354)</f>
        <v>0</v>
      </c>
      <c r="Q354" s="12"/>
      <c r="R354" s="12">
        <f>SUM(P354:Q354)</f>
        <v>0</v>
      </c>
      <c r="S354" s="12"/>
      <c r="T354" s="12">
        <f>SUM(R354:S354)</f>
        <v>0</v>
      </c>
      <c r="U354" s="12"/>
      <c r="V354" s="12">
        <f>SUM(T354:U354)</f>
        <v>0</v>
      </c>
    </row>
    <row r="355" spans="1:22" s="34" customFormat="1" ht="29.25" customHeight="1" hidden="1" outlineLevel="1">
      <c r="A355" s="8"/>
      <c r="B355" s="8"/>
      <c r="C355" s="37"/>
      <c r="D355" s="1" t="s">
        <v>135</v>
      </c>
      <c r="E355" s="2" t="s">
        <v>136</v>
      </c>
      <c r="F355" s="12">
        <f aca="true" t="shared" si="216" ref="F355:L355">SUM(F357:F358)</f>
        <v>0</v>
      </c>
      <c r="G355" s="12">
        <f t="shared" si="216"/>
        <v>0</v>
      </c>
      <c r="H355" s="12">
        <f t="shared" si="216"/>
        <v>0</v>
      </c>
      <c r="I355" s="12">
        <f t="shared" si="216"/>
        <v>0</v>
      </c>
      <c r="J355" s="12">
        <f t="shared" si="216"/>
        <v>0</v>
      </c>
      <c r="K355" s="12">
        <f t="shared" si="216"/>
        <v>13633.15944</v>
      </c>
      <c r="L355" s="12">
        <f t="shared" si="216"/>
        <v>13633.15944</v>
      </c>
      <c r="M355" s="12">
        <f aca="true" t="shared" si="217" ref="M355:R355">SUM(M357:M358)</f>
        <v>0</v>
      </c>
      <c r="N355" s="12">
        <f t="shared" si="217"/>
        <v>13633.15944</v>
      </c>
      <c r="O355" s="12">
        <f t="shared" si="217"/>
        <v>899.4783</v>
      </c>
      <c r="P355" s="12">
        <f t="shared" si="217"/>
        <v>14532.637740000002</v>
      </c>
      <c r="Q355" s="12">
        <f t="shared" si="217"/>
        <v>0</v>
      </c>
      <c r="R355" s="12">
        <f t="shared" si="217"/>
        <v>14532.637740000002</v>
      </c>
      <c r="S355" s="12">
        <f>SUM(S357:S358)</f>
        <v>-18.80861</v>
      </c>
      <c r="T355" s="12">
        <f>SUM(T357:T358)</f>
        <v>14513.829130000002</v>
      </c>
      <c r="U355" s="12">
        <f>SUM(U357:U358)</f>
        <v>0</v>
      </c>
      <c r="V355" s="12">
        <f>SUM(V357:V358)</f>
        <v>14513.829130000002</v>
      </c>
    </row>
    <row r="356" spans="1:22" s="34" customFormat="1" ht="15" customHeight="1" hidden="1" outlineLevel="1">
      <c r="A356" s="8"/>
      <c r="B356" s="8"/>
      <c r="C356" s="37"/>
      <c r="D356" s="1"/>
      <c r="E356" s="2" t="s">
        <v>158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1:22" s="34" customFormat="1" ht="15" customHeight="1" hidden="1" outlineLevel="1">
      <c r="A357" s="8"/>
      <c r="B357" s="8"/>
      <c r="C357" s="37"/>
      <c r="D357" s="8"/>
      <c r="E357" s="2" t="s">
        <v>56</v>
      </c>
      <c r="F357" s="12">
        <f>5824-1553.0269-4270.9731</f>
        <v>0</v>
      </c>
      <c r="G357" s="12"/>
      <c r="H357" s="12">
        <f>SUM(F357:G357)</f>
        <v>0</v>
      </c>
      <c r="I357" s="12"/>
      <c r="J357" s="12">
        <f>SUM(H357:I357)</f>
        <v>0</v>
      </c>
      <c r="K357" s="12">
        <f>-0.02801+1553.02673+4270.97327-17.03803-70.76559-2103.00893</f>
        <v>3633.1594400000004</v>
      </c>
      <c r="L357" s="12">
        <f>SUM(J357:K357)</f>
        <v>3633.1594400000004</v>
      </c>
      <c r="M357" s="12"/>
      <c r="N357" s="12">
        <f>SUM(L357:M357)</f>
        <v>3633.1594400000004</v>
      </c>
      <c r="O357" s="12"/>
      <c r="P357" s="12">
        <f>SUM(N357:O357)</f>
        <v>3633.1594400000004</v>
      </c>
      <c r="Q357" s="12"/>
      <c r="R357" s="12">
        <f>SUM(P357:Q357)</f>
        <v>3633.1594400000004</v>
      </c>
      <c r="S357" s="12">
        <v>-18.80861</v>
      </c>
      <c r="T357" s="12">
        <f>SUM(R357:S357)</f>
        <v>3614.3508300000003</v>
      </c>
      <c r="U357" s="12"/>
      <c r="V357" s="12">
        <f>SUM(T357:U357)</f>
        <v>3614.3508300000003</v>
      </c>
    </row>
    <row r="358" spans="1:22" s="115" customFormat="1" ht="15" customHeight="1" hidden="1" outlineLevel="1">
      <c r="A358" s="8"/>
      <c r="B358" s="8"/>
      <c r="C358" s="37"/>
      <c r="D358" s="8"/>
      <c r="E358" s="2" t="s">
        <v>57</v>
      </c>
      <c r="F358" s="12">
        <f>10000-2644.3431-7355.6569</f>
        <v>0</v>
      </c>
      <c r="G358" s="12"/>
      <c r="H358" s="12">
        <f>SUM(F358:G358)</f>
        <v>0</v>
      </c>
      <c r="I358" s="12"/>
      <c r="J358" s="12">
        <f>SUM(H358:I358)</f>
        <v>0</v>
      </c>
      <c r="K358" s="12">
        <f>2644.34281+7355.65719</f>
        <v>10000</v>
      </c>
      <c r="L358" s="12">
        <f>SUM(J358:K358)</f>
        <v>10000</v>
      </c>
      <c r="M358" s="12"/>
      <c r="N358" s="12">
        <f>SUM(L358:M358)</f>
        <v>10000</v>
      </c>
      <c r="O358" s="12">
        <f>899.4783</f>
        <v>899.4783</v>
      </c>
      <c r="P358" s="12">
        <f>SUM(N358:O358)</f>
        <v>10899.4783</v>
      </c>
      <c r="Q358" s="12"/>
      <c r="R358" s="12">
        <f>SUM(P358:Q358)</f>
        <v>10899.4783</v>
      </c>
      <c r="S358" s="12"/>
      <c r="T358" s="12">
        <f>SUM(R358:S358)</f>
        <v>10899.4783</v>
      </c>
      <c r="U358" s="12"/>
      <c r="V358" s="12">
        <f>SUM(T358:U358)</f>
        <v>10899.4783</v>
      </c>
    </row>
    <row r="359" spans="1:22" s="34" customFormat="1" ht="40.5" customHeight="1" hidden="1" outlineLevel="1">
      <c r="A359" s="8"/>
      <c r="B359" s="8"/>
      <c r="C359" s="37" t="s">
        <v>506</v>
      </c>
      <c r="D359" s="8"/>
      <c r="E359" s="2" t="s">
        <v>468</v>
      </c>
      <c r="F359" s="12">
        <f aca="true" t="shared" si="218" ref="F359:V359">F360</f>
        <v>1323.72413</v>
      </c>
      <c r="G359" s="12">
        <f t="shared" si="218"/>
        <v>165.7</v>
      </c>
      <c r="H359" s="12">
        <f t="shared" si="218"/>
        <v>1489.4241299999999</v>
      </c>
      <c r="I359" s="12">
        <f t="shared" si="218"/>
        <v>0</v>
      </c>
      <c r="J359" s="12">
        <f t="shared" si="218"/>
        <v>1489.4241299999999</v>
      </c>
      <c r="K359" s="12">
        <f t="shared" si="218"/>
        <v>-1489.4241299999999</v>
      </c>
      <c r="L359" s="12">
        <f t="shared" si="218"/>
        <v>0</v>
      </c>
      <c r="M359" s="12">
        <f t="shared" si="218"/>
        <v>0</v>
      </c>
      <c r="N359" s="12">
        <f t="shared" si="218"/>
        <v>0</v>
      </c>
      <c r="O359" s="12">
        <f t="shared" si="218"/>
        <v>0</v>
      </c>
      <c r="P359" s="12">
        <f t="shared" si="218"/>
        <v>0</v>
      </c>
      <c r="Q359" s="12">
        <f t="shared" si="218"/>
        <v>0</v>
      </c>
      <c r="R359" s="12">
        <f t="shared" si="218"/>
        <v>0</v>
      </c>
      <c r="S359" s="12">
        <f t="shared" si="218"/>
        <v>0</v>
      </c>
      <c r="T359" s="12">
        <f t="shared" si="218"/>
        <v>0</v>
      </c>
      <c r="U359" s="12">
        <f t="shared" si="218"/>
        <v>0</v>
      </c>
      <c r="V359" s="12">
        <f t="shared" si="218"/>
        <v>0</v>
      </c>
    </row>
    <row r="360" spans="1:22" s="34" customFormat="1" ht="27.75" customHeight="1" hidden="1" outlineLevel="1">
      <c r="A360" s="8"/>
      <c r="B360" s="8"/>
      <c r="C360" s="37"/>
      <c r="D360" s="1" t="s">
        <v>135</v>
      </c>
      <c r="E360" s="2" t="s">
        <v>136</v>
      </c>
      <c r="F360" s="12">
        <f aca="true" t="shared" si="219" ref="F360:L360">SUM(F362:F365)</f>
        <v>1323.72413</v>
      </c>
      <c r="G360" s="12">
        <f t="shared" si="219"/>
        <v>165.7</v>
      </c>
      <c r="H360" s="12">
        <f t="shared" si="219"/>
        <v>1489.4241299999999</v>
      </c>
      <c r="I360" s="12">
        <f t="shared" si="219"/>
        <v>0</v>
      </c>
      <c r="J360" s="12">
        <f t="shared" si="219"/>
        <v>1489.4241299999999</v>
      </c>
      <c r="K360" s="12">
        <f t="shared" si="219"/>
        <v>-1489.4241299999999</v>
      </c>
      <c r="L360" s="12">
        <f t="shared" si="219"/>
        <v>0</v>
      </c>
      <c r="M360" s="12">
        <f aca="true" t="shared" si="220" ref="M360:R360">SUM(M362:M365)</f>
        <v>0</v>
      </c>
      <c r="N360" s="12">
        <f t="shared" si="220"/>
        <v>0</v>
      </c>
      <c r="O360" s="12">
        <f t="shared" si="220"/>
        <v>0</v>
      </c>
      <c r="P360" s="12">
        <f t="shared" si="220"/>
        <v>0</v>
      </c>
      <c r="Q360" s="12">
        <f t="shared" si="220"/>
        <v>0</v>
      </c>
      <c r="R360" s="12">
        <f t="shared" si="220"/>
        <v>0</v>
      </c>
      <c r="S360" s="12">
        <f>SUM(S362:S365)</f>
        <v>0</v>
      </c>
      <c r="T360" s="12">
        <f>SUM(T362:T365)</f>
        <v>0</v>
      </c>
      <c r="U360" s="12">
        <f>SUM(U362:U365)</f>
        <v>0</v>
      </c>
      <c r="V360" s="12">
        <f>SUM(V362:V365)</f>
        <v>0</v>
      </c>
    </row>
    <row r="361" spans="1:22" s="34" customFormat="1" ht="16.5" customHeight="1" hidden="1" outlineLevel="1">
      <c r="A361" s="8"/>
      <c r="B361" s="8"/>
      <c r="C361" s="37"/>
      <c r="D361" s="1"/>
      <c r="E361" s="2" t="s">
        <v>158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1:22" s="34" customFormat="1" ht="16.5" customHeight="1" hidden="1" outlineLevel="1">
      <c r="A362" s="8"/>
      <c r="B362" s="8"/>
      <c r="C362" s="37"/>
      <c r="D362" s="8"/>
      <c r="E362" s="2" t="s">
        <v>56</v>
      </c>
      <c r="F362" s="12">
        <v>395.79351</v>
      </c>
      <c r="G362" s="12"/>
      <c r="H362" s="12">
        <f>SUM(F362:G362)</f>
        <v>395.79351</v>
      </c>
      <c r="I362" s="12"/>
      <c r="J362" s="12">
        <f>SUM(H362:I362)</f>
        <v>395.79351</v>
      </c>
      <c r="K362" s="12">
        <v>-395.79351</v>
      </c>
      <c r="L362" s="12">
        <f>SUM(J362:K362)</f>
        <v>0</v>
      </c>
      <c r="M362" s="12"/>
      <c r="N362" s="12">
        <f>SUM(L362:M362)</f>
        <v>0</v>
      </c>
      <c r="O362" s="12"/>
      <c r="P362" s="12">
        <f>SUM(N362:O362)</f>
        <v>0</v>
      </c>
      <c r="Q362" s="12"/>
      <c r="R362" s="12">
        <f>SUM(P362:Q362)</f>
        <v>0</v>
      </c>
      <c r="S362" s="12"/>
      <c r="T362" s="12">
        <f>SUM(R362:S362)</f>
        <v>0</v>
      </c>
      <c r="U362" s="12"/>
      <c r="V362" s="12">
        <f>SUM(T362:U362)</f>
        <v>0</v>
      </c>
    </row>
    <row r="363" spans="1:22" s="115" customFormat="1" ht="16.5" customHeight="1" hidden="1" outlineLevel="1">
      <c r="A363" s="8"/>
      <c r="B363" s="8"/>
      <c r="C363" s="37"/>
      <c r="D363" s="8"/>
      <c r="E363" s="2" t="s">
        <v>513</v>
      </c>
      <c r="F363" s="12">
        <v>1.32372</v>
      </c>
      <c r="G363" s="12"/>
      <c r="H363" s="12">
        <f>SUM(F363:G363)</f>
        <v>1.32372</v>
      </c>
      <c r="I363" s="12"/>
      <c r="J363" s="12">
        <f>SUM(H363:I363)</f>
        <v>1.32372</v>
      </c>
      <c r="K363" s="12">
        <v>-1.32372</v>
      </c>
      <c r="L363" s="12">
        <f>SUM(J363:K363)</f>
        <v>0</v>
      </c>
      <c r="M363" s="12"/>
      <c r="N363" s="12">
        <f>SUM(L363:M363)</f>
        <v>0</v>
      </c>
      <c r="O363" s="12"/>
      <c r="P363" s="12">
        <f>SUM(N363:O363)</f>
        <v>0</v>
      </c>
      <c r="Q363" s="12"/>
      <c r="R363" s="12">
        <f>SUM(P363:Q363)</f>
        <v>0</v>
      </c>
      <c r="S363" s="12"/>
      <c r="T363" s="12">
        <f>SUM(R363:S363)</f>
        <v>0</v>
      </c>
      <c r="U363" s="12"/>
      <c r="V363" s="12">
        <f>SUM(T363:U363)</f>
        <v>0</v>
      </c>
    </row>
    <row r="364" spans="1:22" s="115" customFormat="1" ht="16.5" customHeight="1" hidden="1" outlineLevel="1">
      <c r="A364" s="8"/>
      <c r="B364" s="8"/>
      <c r="C364" s="37"/>
      <c r="D364" s="8"/>
      <c r="E364" s="2" t="s">
        <v>57</v>
      </c>
      <c r="F364" s="12">
        <v>46.33035</v>
      </c>
      <c r="G364" s="126">
        <v>8.285</v>
      </c>
      <c r="H364" s="12">
        <f>SUM(F364:G364)</f>
        <v>54.61535000000001</v>
      </c>
      <c r="I364" s="126"/>
      <c r="J364" s="12">
        <f>SUM(H364:I364)</f>
        <v>54.61535000000001</v>
      </c>
      <c r="K364" s="12">
        <v>-54.61535</v>
      </c>
      <c r="L364" s="12">
        <f>SUM(J364:K364)</f>
        <v>0</v>
      </c>
      <c r="M364" s="12"/>
      <c r="N364" s="12">
        <f>SUM(L364:M364)</f>
        <v>0</v>
      </c>
      <c r="O364" s="12"/>
      <c r="P364" s="12">
        <f>SUM(N364:O364)</f>
        <v>0</v>
      </c>
      <c r="Q364" s="12"/>
      <c r="R364" s="12">
        <f>SUM(P364:Q364)</f>
        <v>0</v>
      </c>
      <c r="S364" s="12"/>
      <c r="T364" s="12">
        <f>SUM(R364:S364)</f>
        <v>0</v>
      </c>
      <c r="U364" s="12"/>
      <c r="V364" s="12">
        <f>SUM(T364:U364)</f>
        <v>0</v>
      </c>
    </row>
    <row r="365" spans="1:22" s="115" customFormat="1" ht="16.5" customHeight="1" hidden="1" outlineLevel="1">
      <c r="A365" s="8"/>
      <c r="B365" s="8"/>
      <c r="C365" s="37"/>
      <c r="D365" s="8"/>
      <c r="E365" s="2" t="s">
        <v>469</v>
      </c>
      <c r="F365" s="12">
        <v>880.27655</v>
      </c>
      <c r="G365" s="126">
        <v>157.415</v>
      </c>
      <c r="H365" s="12">
        <f>SUM(F365:G365)</f>
        <v>1037.69155</v>
      </c>
      <c r="I365" s="126"/>
      <c r="J365" s="12">
        <f>SUM(H365:I365)</f>
        <v>1037.69155</v>
      </c>
      <c r="K365" s="12">
        <v>-1037.69155</v>
      </c>
      <c r="L365" s="12">
        <f>SUM(J365:K365)</f>
        <v>0</v>
      </c>
      <c r="M365" s="12"/>
      <c r="N365" s="12">
        <f>SUM(L365:M365)</f>
        <v>0</v>
      </c>
      <c r="O365" s="12"/>
      <c r="P365" s="12">
        <f>SUM(N365:O365)</f>
        <v>0</v>
      </c>
      <c r="Q365" s="12"/>
      <c r="R365" s="12">
        <f>SUM(P365:Q365)</f>
        <v>0</v>
      </c>
      <c r="S365" s="12"/>
      <c r="T365" s="12">
        <f>SUM(R365:S365)</f>
        <v>0</v>
      </c>
      <c r="U365" s="12"/>
      <c r="V365" s="12">
        <f>SUM(T365:U365)</f>
        <v>0</v>
      </c>
    </row>
    <row r="366" spans="1:22" s="34" customFormat="1" ht="28.5" customHeight="1" hidden="1" outlineLevel="1">
      <c r="A366" s="8"/>
      <c r="B366" s="8"/>
      <c r="C366" s="37" t="s">
        <v>39</v>
      </c>
      <c r="D366" s="8"/>
      <c r="E366" s="10" t="s">
        <v>348</v>
      </c>
      <c r="F366" s="12">
        <f>F367</f>
        <v>411</v>
      </c>
      <c r="G366" s="12">
        <f aca="true" t="shared" si="221" ref="G366:V368">G367</f>
        <v>0</v>
      </c>
      <c r="H366" s="12">
        <f t="shared" si="221"/>
        <v>411</v>
      </c>
      <c r="I366" s="12">
        <f t="shared" si="221"/>
        <v>0</v>
      </c>
      <c r="J366" s="12">
        <f t="shared" si="221"/>
        <v>411</v>
      </c>
      <c r="K366" s="12">
        <f t="shared" si="221"/>
        <v>0</v>
      </c>
      <c r="L366" s="12">
        <f t="shared" si="221"/>
        <v>411</v>
      </c>
      <c r="M366" s="12">
        <f t="shared" si="221"/>
        <v>0</v>
      </c>
      <c r="N366" s="12">
        <f t="shared" si="221"/>
        <v>411</v>
      </c>
      <c r="O366" s="12">
        <f t="shared" si="221"/>
        <v>0</v>
      </c>
      <c r="P366" s="12">
        <f t="shared" si="221"/>
        <v>411</v>
      </c>
      <c r="Q366" s="12">
        <f t="shared" si="221"/>
        <v>0</v>
      </c>
      <c r="R366" s="12">
        <f t="shared" si="221"/>
        <v>411</v>
      </c>
      <c r="S366" s="12">
        <f t="shared" si="221"/>
        <v>0</v>
      </c>
      <c r="T366" s="12">
        <f t="shared" si="221"/>
        <v>411</v>
      </c>
      <c r="U366" s="12">
        <f t="shared" si="221"/>
        <v>0</v>
      </c>
      <c r="V366" s="12">
        <f t="shared" si="221"/>
        <v>411</v>
      </c>
    </row>
    <row r="367" spans="1:22" s="34" customFormat="1" ht="28.5" customHeight="1" hidden="1" outlineLevel="1">
      <c r="A367" s="8"/>
      <c r="B367" s="8"/>
      <c r="C367" s="9" t="s">
        <v>114</v>
      </c>
      <c r="D367" s="1"/>
      <c r="E367" s="2" t="s">
        <v>356</v>
      </c>
      <c r="F367" s="12">
        <f>F368</f>
        <v>411</v>
      </c>
      <c r="G367" s="12">
        <f t="shared" si="221"/>
        <v>0</v>
      </c>
      <c r="H367" s="12">
        <f t="shared" si="221"/>
        <v>411</v>
      </c>
      <c r="I367" s="12">
        <f t="shared" si="221"/>
        <v>0</v>
      </c>
      <c r="J367" s="12">
        <f t="shared" si="221"/>
        <v>411</v>
      </c>
      <c r="K367" s="12">
        <f t="shared" si="221"/>
        <v>0</v>
      </c>
      <c r="L367" s="12">
        <f t="shared" si="221"/>
        <v>411</v>
      </c>
      <c r="M367" s="12">
        <f t="shared" si="221"/>
        <v>0</v>
      </c>
      <c r="N367" s="12">
        <f t="shared" si="221"/>
        <v>411</v>
      </c>
      <c r="O367" s="12">
        <f t="shared" si="221"/>
        <v>0</v>
      </c>
      <c r="P367" s="12">
        <f t="shared" si="221"/>
        <v>411</v>
      </c>
      <c r="Q367" s="12">
        <f t="shared" si="221"/>
        <v>0</v>
      </c>
      <c r="R367" s="12">
        <f t="shared" si="221"/>
        <v>411</v>
      </c>
      <c r="S367" s="12">
        <f t="shared" si="221"/>
        <v>0</v>
      </c>
      <c r="T367" s="12">
        <f t="shared" si="221"/>
        <v>411</v>
      </c>
      <c r="U367" s="12">
        <f t="shared" si="221"/>
        <v>0</v>
      </c>
      <c r="V367" s="12">
        <f t="shared" si="221"/>
        <v>411</v>
      </c>
    </row>
    <row r="368" spans="1:22" s="34" customFormat="1" ht="28.5" customHeight="1" hidden="1" outlineLevel="1">
      <c r="A368" s="8"/>
      <c r="B368" s="8"/>
      <c r="C368" s="42" t="s">
        <v>358</v>
      </c>
      <c r="D368" s="1"/>
      <c r="E368" s="94" t="s">
        <v>83</v>
      </c>
      <c r="F368" s="100">
        <f>F369</f>
        <v>411</v>
      </c>
      <c r="G368" s="100">
        <f t="shared" si="221"/>
        <v>0</v>
      </c>
      <c r="H368" s="100">
        <f t="shared" si="221"/>
        <v>411</v>
      </c>
      <c r="I368" s="100">
        <f t="shared" si="221"/>
        <v>0</v>
      </c>
      <c r="J368" s="100">
        <f t="shared" si="221"/>
        <v>411</v>
      </c>
      <c r="K368" s="100">
        <f t="shared" si="221"/>
        <v>0</v>
      </c>
      <c r="L368" s="100">
        <f t="shared" si="221"/>
        <v>411</v>
      </c>
      <c r="M368" s="100">
        <f t="shared" si="221"/>
        <v>0</v>
      </c>
      <c r="N368" s="100">
        <f t="shared" si="221"/>
        <v>411</v>
      </c>
      <c r="O368" s="100">
        <f t="shared" si="221"/>
        <v>0</v>
      </c>
      <c r="P368" s="100">
        <f t="shared" si="221"/>
        <v>411</v>
      </c>
      <c r="Q368" s="100">
        <f t="shared" si="221"/>
        <v>0</v>
      </c>
      <c r="R368" s="100">
        <f t="shared" si="221"/>
        <v>411</v>
      </c>
      <c r="S368" s="100">
        <f t="shared" si="221"/>
        <v>0</v>
      </c>
      <c r="T368" s="100">
        <f t="shared" si="221"/>
        <v>411</v>
      </c>
      <c r="U368" s="100">
        <f t="shared" si="221"/>
        <v>0</v>
      </c>
      <c r="V368" s="100">
        <f t="shared" si="221"/>
        <v>411</v>
      </c>
    </row>
    <row r="369" spans="1:22" s="34" customFormat="1" ht="28.5" customHeight="1" hidden="1" outlineLevel="1">
      <c r="A369" s="8"/>
      <c r="B369" s="8"/>
      <c r="C369" s="42"/>
      <c r="D369" s="1" t="s">
        <v>135</v>
      </c>
      <c r="E369" s="2" t="s">
        <v>136</v>
      </c>
      <c r="F369" s="12">
        <v>411</v>
      </c>
      <c r="G369" s="12"/>
      <c r="H369" s="12">
        <f>SUM(F369:G369)</f>
        <v>411</v>
      </c>
      <c r="I369" s="12"/>
      <c r="J369" s="12">
        <f>SUM(H369:I369)</f>
        <v>411</v>
      </c>
      <c r="K369" s="12"/>
      <c r="L369" s="12">
        <f>SUM(J369:K369)</f>
        <v>411</v>
      </c>
      <c r="M369" s="12"/>
      <c r="N369" s="12">
        <f>SUM(L369:M369)</f>
        <v>411</v>
      </c>
      <c r="O369" s="12"/>
      <c r="P369" s="12">
        <f>SUM(N369:O369)</f>
        <v>411</v>
      </c>
      <c r="Q369" s="12"/>
      <c r="R369" s="12">
        <f>SUM(P369:Q369)</f>
        <v>411</v>
      </c>
      <c r="S369" s="12"/>
      <c r="T369" s="12">
        <f>SUM(R369:S369)</f>
        <v>411</v>
      </c>
      <c r="U369" s="12"/>
      <c r="V369" s="12">
        <f>SUM(T369:U369)</f>
        <v>411</v>
      </c>
    </row>
    <row r="370" spans="1:22" s="34" customFormat="1" ht="16.5" customHeight="1" hidden="1" outlineLevel="1">
      <c r="A370" s="8"/>
      <c r="B370" s="37" t="s">
        <v>45</v>
      </c>
      <c r="C370" s="33"/>
      <c r="D370" s="9"/>
      <c r="E370" s="10" t="s">
        <v>46</v>
      </c>
      <c r="F370" s="12">
        <f aca="true" t="shared" si="222" ref="F370:L370">F371+F377+F401</f>
        <v>15067.4</v>
      </c>
      <c r="G370" s="12">
        <f t="shared" si="222"/>
        <v>721.4</v>
      </c>
      <c r="H370" s="12">
        <f t="shared" si="222"/>
        <v>15788.8</v>
      </c>
      <c r="I370" s="12">
        <f t="shared" si="222"/>
        <v>0</v>
      </c>
      <c r="J370" s="12">
        <f t="shared" si="222"/>
        <v>15788.8</v>
      </c>
      <c r="K370" s="12">
        <f t="shared" si="222"/>
        <v>0</v>
      </c>
      <c r="L370" s="12">
        <f t="shared" si="222"/>
        <v>15788.8</v>
      </c>
      <c r="M370" s="12">
        <f aca="true" t="shared" si="223" ref="M370:R370">M371+M377+M401</f>
        <v>0</v>
      </c>
      <c r="N370" s="12">
        <f t="shared" si="223"/>
        <v>15788.8</v>
      </c>
      <c r="O370" s="12">
        <f t="shared" si="223"/>
        <v>-108.45156</v>
      </c>
      <c r="P370" s="12">
        <f t="shared" si="223"/>
        <v>15680.34844</v>
      </c>
      <c r="Q370" s="12">
        <f t="shared" si="223"/>
        <v>0</v>
      </c>
      <c r="R370" s="12">
        <f t="shared" si="223"/>
        <v>15680.34844</v>
      </c>
      <c r="S370" s="12">
        <f>S371+S377+S401</f>
        <v>105.45671999999999</v>
      </c>
      <c r="T370" s="12">
        <f>T371+T377+T401</f>
        <v>15785.80516</v>
      </c>
      <c r="U370" s="12">
        <f>U371+U377+U401</f>
        <v>0</v>
      </c>
      <c r="V370" s="12">
        <f>V371+V377+V401</f>
        <v>15785.80516</v>
      </c>
    </row>
    <row r="371" spans="1:22" s="34" customFormat="1" ht="16.5" customHeight="1" hidden="1" outlineLevel="1">
      <c r="A371" s="8"/>
      <c r="B371" s="9" t="s">
        <v>118</v>
      </c>
      <c r="C371" s="33"/>
      <c r="D371" s="9"/>
      <c r="E371" s="10" t="s">
        <v>2</v>
      </c>
      <c r="F371" s="12">
        <f>F372</f>
        <v>5860</v>
      </c>
      <c r="G371" s="12">
        <f aca="true" t="shared" si="224" ref="G371:V375">G372</f>
        <v>0</v>
      </c>
      <c r="H371" s="12">
        <f t="shared" si="224"/>
        <v>5860</v>
      </c>
      <c r="I371" s="12">
        <f t="shared" si="224"/>
        <v>0</v>
      </c>
      <c r="J371" s="12">
        <f t="shared" si="224"/>
        <v>5860</v>
      </c>
      <c r="K371" s="12">
        <f t="shared" si="224"/>
        <v>0</v>
      </c>
      <c r="L371" s="12">
        <f t="shared" si="224"/>
        <v>5860</v>
      </c>
      <c r="M371" s="12">
        <f t="shared" si="224"/>
        <v>0</v>
      </c>
      <c r="N371" s="12">
        <f t="shared" si="224"/>
        <v>5860</v>
      </c>
      <c r="O371" s="12">
        <f t="shared" si="224"/>
        <v>0</v>
      </c>
      <c r="P371" s="12">
        <f t="shared" si="224"/>
        <v>5860</v>
      </c>
      <c r="Q371" s="12">
        <f t="shared" si="224"/>
        <v>0</v>
      </c>
      <c r="R371" s="12">
        <f t="shared" si="224"/>
        <v>5860</v>
      </c>
      <c r="S371" s="12">
        <f t="shared" si="224"/>
        <v>117.68672</v>
      </c>
      <c r="T371" s="12">
        <f t="shared" si="224"/>
        <v>5977.68672</v>
      </c>
      <c r="U371" s="12">
        <f t="shared" si="224"/>
        <v>0</v>
      </c>
      <c r="V371" s="12">
        <f t="shared" si="224"/>
        <v>5977.68672</v>
      </c>
    </row>
    <row r="372" spans="1:22" s="34" customFormat="1" ht="28.5" customHeight="1" hidden="1" outlineLevel="1">
      <c r="A372" s="8"/>
      <c r="B372" s="8"/>
      <c r="C372" s="9" t="s">
        <v>75</v>
      </c>
      <c r="D372" s="1"/>
      <c r="E372" s="2" t="s">
        <v>536</v>
      </c>
      <c r="F372" s="12">
        <f>F373</f>
        <v>5860</v>
      </c>
      <c r="G372" s="12">
        <f t="shared" si="224"/>
        <v>0</v>
      </c>
      <c r="H372" s="12">
        <f t="shared" si="224"/>
        <v>5860</v>
      </c>
      <c r="I372" s="12">
        <f t="shared" si="224"/>
        <v>0</v>
      </c>
      <c r="J372" s="12">
        <f t="shared" si="224"/>
        <v>5860</v>
      </c>
      <c r="K372" s="12">
        <f t="shared" si="224"/>
        <v>0</v>
      </c>
      <c r="L372" s="12">
        <f t="shared" si="224"/>
        <v>5860</v>
      </c>
      <c r="M372" s="12">
        <f t="shared" si="224"/>
        <v>0</v>
      </c>
      <c r="N372" s="12">
        <f t="shared" si="224"/>
        <v>5860</v>
      </c>
      <c r="O372" s="12">
        <f t="shared" si="224"/>
        <v>0</v>
      </c>
      <c r="P372" s="12">
        <f t="shared" si="224"/>
        <v>5860</v>
      </c>
      <c r="Q372" s="12">
        <f t="shared" si="224"/>
        <v>0</v>
      </c>
      <c r="R372" s="12">
        <f t="shared" si="224"/>
        <v>5860</v>
      </c>
      <c r="S372" s="12">
        <f t="shared" si="224"/>
        <v>117.68672</v>
      </c>
      <c r="T372" s="12">
        <f t="shared" si="224"/>
        <v>5977.68672</v>
      </c>
      <c r="U372" s="12">
        <f t="shared" si="224"/>
        <v>0</v>
      </c>
      <c r="V372" s="12">
        <f t="shared" si="224"/>
        <v>5977.68672</v>
      </c>
    </row>
    <row r="373" spans="1:22" s="34" customFormat="1" ht="40.5" customHeight="1" hidden="1" outlineLevel="1">
      <c r="A373" s="8"/>
      <c r="B373" s="8"/>
      <c r="C373" s="9" t="s">
        <v>76</v>
      </c>
      <c r="D373" s="1"/>
      <c r="E373" s="2" t="s">
        <v>537</v>
      </c>
      <c r="F373" s="12">
        <f>F374</f>
        <v>5860</v>
      </c>
      <c r="G373" s="12">
        <f t="shared" si="224"/>
        <v>0</v>
      </c>
      <c r="H373" s="12">
        <f t="shared" si="224"/>
        <v>5860</v>
      </c>
      <c r="I373" s="12">
        <f t="shared" si="224"/>
        <v>0</v>
      </c>
      <c r="J373" s="12">
        <f t="shared" si="224"/>
        <v>5860</v>
      </c>
      <c r="K373" s="12">
        <f t="shared" si="224"/>
        <v>0</v>
      </c>
      <c r="L373" s="12">
        <f t="shared" si="224"/>
        <v>5860</v>
      </c>
      <c r="M373" s="12">
        <f t="shared" si="224"/>
        <v>0</v>
      </c>
      <c r="N373" s="12">
        <f t="shared" si="224"/>
        <v>5860</v>
      </c>
      <c r="O373" s="12">
        <f t="shared" si="224"/>
        <v>0</v>
      </c>
      <c r="P373" s="12">
        <f t="shared" si="224"/>
        <v>5860</v>
      </c>
      <c r="Q373" s="12">
        <f t="shared" si="224"/>
        <v>0</v>
      </c>
      <c r="R373" s="12">
        <f t="shared" si="224"/>
        <v>5860</v>
      </c>
      <c r="S373" s="12">
        <f t="shared" si="224"/>
        <v>117.68672</v>
      </c>
      <c r="T373" s="12">
        <f t="shared" si="224"/>
        <v>5977.68672</v>
      </c>
      <c r="U373" s="12">
        <f t="shared" si="224"/>
        <v>0</v>
      </c>
      <c r="V373" s="12">
        <f t="shared" si="224"/>
        <v>5977.68672</v>
      </c>
    </row>
    <row r="374" spans="1:22" s="34" customFormat="1" ht="40.5" customHeight="1" hidden="1" outlineLevel="1">
      <c r="A374" s="8"/>
      <c r="B374" s="8"/>
      <c r="C374" s="9" t="s">
        <v>77</v>
      </c>
      <c r="D374" s="1"/>
      <c r="E374" s="2" t="s">
        <v>538</v>
      </c>
      <c r="F374" s="12">
        <f>F375</f>
        <v>5860</v>
      </c>
      <c r="G374" s="12">
        <f t="shared" si="224"/>
        <v>0</v>
      </c>
      <c r="H374" s="12">
        <f t="shared" si="224"/>
        <v>5860</v>
      </c>
      <c r="I374" s="12">
        <f t="shared" si="224"/>
        <v>0</v>
      </c>
      <c r="J374" s="12">
        <f t="shared" si="224"/>
        <v>5860</v>
      </c>
      <c r="K374" s="12">
        <f t="shared" si="224"/>
        <v>0</v>
      </c>
      <c r="L374" s="12">
        <f t="shared" si="224"/>
        <v>5860</v>
      </c>
      <c r="M374" s="12">
        <f t="shared" si="224"/>
        <v>0</v>
      </c>
      <c r="N374" s="12">
        <f t="shared" si="224"/>
        <v>5860</v>
      </c>
      <c r="O374" s="12">
        <f t="shared" si="224"/>
        <v>0</v>
      </c>
      <c r="P374" s="12">
        <f t="shared" si="224"/>
        <v>5860</v>
      </c>
      <c r="Q374" s="12">
        <f t="shared" si="224"/>
        <v>0</v>
      </c>
      <c r="R374" s="12">
        <f t="shared" si="224"/>
        <v>5860</v>
      </c>
      <c r="S374" s="12">
        <f t="shared" si="224"/>
        <v>117.68672</v>
      </c>
      <c r="T374" s="12">
        <f t="shared" si="224"/>
        <v>5977.68672</v>
      </c>
      <c r="U374" s="12">
        <f t="shared" si="224"/>
        <v>0</v>
      </c>
      <c r="V374" s="12">
        <f t="shared" si="224"/>
        <v>5977.68672</v>
      </c>
    </row>
    <row r="375" spans="1:22" s="34" customFormat="1" ht="41.25" customHeight="1" hidden="1" outlineLevel="1">
      <c r="A375" s="8"/>
      <c r="B375" s="8"/>
      <c r="C375" s="9" t="s">
        <v>242</v>
      </c>
      <c r="D375" s="1"/>
      <c r="E375" s="10" t="s">
        <v>376</v>
      </c>
      <c r="F375" s="12">
        <f>F376</f>
        <v>5860</v>
      </c>
      <c r="G375" s="12">
        <f t="shared" si="224"/>
        <v>0</v>
      </c>
      <c r="H375" s="12">
        <f t="shared" si="224"/>
        <v>5860</v>
      </c>
      <c r="I375" s="12">
        <f t="shared" si="224"/>
        <v>0</v>
      </c>
      <c r="J375" s="12">
        <f t="shared" si="224"/>
        <v>5860</v>
      </c>
      <c r="K375" s="12">
        <f t="shared" si="224"/>
        <v>0</v>
      </c>
      <c r="L375" s="12">
        <f t="shared" si="224"/>
        <v>5860</v>
      </c>
      <c r="M375" s="12">
        <f t="shared" si="224"/>
        <v>0</v>
      </c>
      <c r="N375" s="12">
        <f t="shared" si="224"/>
        <v>5860</v>
      </c>
      <c r="O375" s="12">
        <f t="shared" si="224"/>
        <v>0</v>
      </c>
      <c r="P375" s="12">
        <f t="shared" si="224"/>
        <v>5860</v>
      </c>
      <c r="Q375" s="12">
        <f t="shared" si="224"/>
        <v>0</v>
      </c>
      <c r="R375" s="12">
        <f t="shared" si="224"/>
        <v>5860</v>
      </c>
      <c r="S375" s="12">
        <f t="shared" si="224"/>
        <v>117.68672</v>
      </c>
      <c r="T375" s="12">
        <f t="shared" si="224"/>
        <v>5977.68672</v>
      </c>
      <c r="U375" s="12">
        <f t="shared" si="224"/>
        <v>0</v>
      </c>
      <c r="V375" s="12">
        <f t="shared" si="224"/>
        <v>5977.68672</v>
      </c>
    </row>
    <row r="376" spans="1:22" s="34" customFormat="1" ht="16.5" customHeight="1" hidden="1" outlineLevel="1">
      <c r="A376" s="8"/>
      <c r="B376" s="8"/>
      <c r="C376" s="9"/>
      <c r="D376" s="1" t="s">
        <v>138</v>
      </c>
      <c r="E376" s="2" t="s">
        <v>139</v>
      </c>
      <c r="F376" s="12">
        <v>5860</v>
      </c>
      <c r="G376" s="12"/>
      <c r="H376" s="12">
        <f>SUM(F376:G376)</f>
        <v>5860</v>
      </c>
      <c r="I376" s="12"/>
      <c r="J376" s="12">
        <f>SUM(H376:I376)</f>
        <v>5860</v>
      </c>
      <c r="K376" s="12"/>
      <c r="L376" s="12">
        <f>SUM(J376:K376)</f>
        <v>5860</v>
      </c>
      <c r="M376" s="12"/>
      <c r="N376" s="12">
        <f>SUM(L376:M376)</f>
        <v>5860</v>
      </c>
      <c r="O376" s="12"/>
      <c r="P376" s="12">
        <f>SUM(N376:O376)</f>
        <v>5860</v>
      </c>
      <c r="Q376" s="12"/>
      <c r="R376" s="12">
        <f>SUM(P376:Q376)</f>
        <v>5860</v>
      </c>
      <c r="S376" s="12">
        <v>117.68672</v>
      </c>
      <c r="T376" s="12">
        <f>SUM(R376:S376)</f>
        <v>5977.68672</v>
      </c>
      <c r="U376" s="12"/>
      <c r="V376" s="12">
        <f>SUM(T376:U376)</f>
        <v>5977.68672</v>
      </c>
    </row>
    <row r="377" spans="1:22" s="34" customFormat="1" ht="16.5" customHeight="1" hidden="1" outlineLevel="1">
      <c r="A377" s="8"/>
      <c r="B377" s="8" t="s">
        <v>47</v>
      </c>
      <c r="C377" s="9"/>
      <c r="D377" s="1"/>
      <c r="E377" s="2" t="s">
        <v>48</v>
      </c>
      <c r="F377" s="12">
        <f aca="true" t="shared" si="225" ref="F377:L377">F378+F396</f>
        <v>3436</v>
      </c>
      <c r="G377" s="12">
        <f t="shared" si="225"/>
        <v>0</v>
      </c>
      <c r="H377" s="12">
        <f t="shared" si="225"/>
        <v>3436</v>
      </c>
      <c r="I377" s="12">
        <f t="shared" si="225"/>
        <v>0</v>
      </c>
      <c r="J377" s="12">
        <f t="shared" si="225"/>
        <v>3436</v>
      </c>
      <c r="K377" s="12">
        <f t="shared" si="225"/>
        <v>0</v>
      </c>
      <c r="L377" s="12">
        <f t="shared" si="225"/>
        <v>3436</v>
      </c>
      <c r="M377" s="12">
        <f aca="true" t="shared" si="226" ref="M377:R377">M378+M396</f>
        <v>0</v>
      </c>
      <c r="N377" s="12">
        <f t="shared" si="226"/>
        <v>3436</v>
      </c>
      <c r="O377" s="12">
        <f t="shared" si="226"/>
        <v>-108.45156</v>
      </c>
      <c r="P377" s="12">
        <f t="shared" si="226"/>
        <v>3327.5484400000005</v>
      </c>
      <c r="Q377" s="12">
        <f t="shared" si="226"/>
        <v>0</v>
      </c>
      <c r="R377" s="12">
        <f t="shared" si="226"/>
        <v>3327.5484400000005</v>
      </c>
      <c r="S377" s="12">
        <f>S378+S396</f>
        <v>-12.23</v>
      </c>
      <c r="T377" s="12">
        <f>T378+T396</f>
        <v>3315.31844</v>
      </c>
      <c r="U377" s="12">
        <f>U378+U396</f>
        <v>0</v>
      </c>
      <c r="V377" s="12">
        <f>V378+V396</f>
        <v>3315.31844</v>
      </c>
    </row>
    <row r="378" spans="1:22" s="34" customFormat="1" ht="28.5" customHeight="1" hidden="1" outlineLevel="1">
      <c r="A378" s="8"/>
      <c r="B378" s="8"/>
      <c r="C378" s="9" t="s">
        <v>75</v>
      </c>
      <c r="D378" s="1"/>
      <c r="E378" s="2" t="s">
        <v>536</v>
      </c>
      <c r="F378" s="12">
        <f aca="true" t="shared" si="227" ref="F378:L378">F379+F388</f>
        <v>1335.7</v>
      </c>
      <c r="G378" s="12">
        <f t="shared" si="227"/>
        <v>0</v>
      </c>
      <c r="H378" s="12">
        <f t="shared" si="227"/>
        <v>1335.7</v>
      </c>
      <c r="I378" s="12">
        <f t="shared" si="227"/>
        <v>0</v>
      </c>
      <c r="J378" s="12">
        <f t="shared" si="227"/>
        <v>1335.7</v>
      </c>
      <c r="K378" s="12">
        <f t="shared" si="227"/>
        <v>0</v>
      </c>
      <c r="L378" s="12">
        <f t="shared" si="227"/>
        <v>1335.7</v>
      </c>
      <c r="M378" s="12">
        <f aca="true" t="shared" si="228" ref="M378:R378">M379+M388</f>
        <v>0</v>
      </c>
      <c r="N378" s="12">
        <f t="shared" si="228"/>
        <v>1335.7</v>
      </c>
      <c r="O378" s="12">
        <f t="shared" si="228"/>
        <v>-108.45156</v>
      </c>
      <c r="P378" s="12">
        <f t="shared" si="228"/>
        <v>1227.24844</v>
      </c>
      <c r="Q378" s="12">
        <f t="shared" si="228"/>
        <v>0</v>
      </c>
      <c r="R378" s="12">
        <f t="shared" si="228"/>
        <v>1227.24844</v>
      </c>
      <c r="S378" s="12">
        <f>S379+S388</f>
        <v>-12.23</v>
      </c>
      <c r="T378" s="12">
        <f>T379+T388</f>
        <v>1215.01844</v>
      </c>
      <c r="U378" s="12">
        <f>U379+U388</f>
        <v>0</v>
      </c>
      <c r="V378" s="12">
        <f>V379+V388</f>
        <v>1215.01844</v>
      </c>
    </row>
    <row r="379" spans="1:22" s="34" customFormat="1" ht="42" customHeight="1" hidden="1" outlineLevel="1">
      <c r="A379" s="8"/>
      <c r="B379" s="8"/>
      <c r="C379" s="9" t="s">
        <v>76</v>
      </c>
      <c r="D379" s="1"/>
      <c r="E379" s="2" t="s">
        <v>537</v>
      </c>
      <c r="F379" s="12">
        <f aca="true" t="shared" si="229" ref="F379:V379">F380</f>
        <v>867.7</v>
      </c>
      <c r="G379" s="12">
        <f t="shared" si="229"/>
        <v>0</v>
      </c>
      <c r="H379" s="12">
        <f t="shared" si="229"/>
        <v>867.7</v>
      </c>
      <c r="I379" s="12">
        <f t="shared" si="229"/>
        <v>0</v>
      </c>
      <c r="J379" s="12">
        <f t="shared" si="229"/>
        <v>867.7</v>
      </c>
      <c r="K379" s="12">
        <f t="shared" si="229"/>
        <v>0</v>
      </c>
      <c r="L379" s="12">
        <f t="shared" si="229"/>
        <v>867.7</v>
      </c>
      <c r="M379" s="12">
        <f t="shared" si="229"/>
        <v>0</v>
      </c>
      <c r="N379" s="12">
        <f t="shared" si="229"/>
        <v>867.7</v>
      </c>
      <c r="O379" s="12">
        <f t="shared" si="229"/>
        <v>0</v>
      </c>
      <c r="P379" s="12">
        <f t="shared" si="229"/>
        <v>867.7</v>
      </c>
      <c r="Q379" s="12">
        <f t="shared" si="229"/>
        <v>0</v>
      </c>
      <c r="R379" s="12">
        <f t="shared" si="229"/>
        <v>867.7</v>
      </c>
      <c r="S379" s="12">
        <f t="shared" si="229"/>
        <v>-12.23</v>
      </c>
      <c r="T379" s="12">
        <f t="shared" si="229"/>
        <v>855.47</v>
      </c>
      <c r="U379" s="12">
        <f t="shared" si="229"/>
        <v>0</v>
      </c>
      <c r="V379" s="12">
        <f t="shared" si="229"/>
        <v>855.47</v>
      </c>
    </row>
    <row r="380" spans="1:22" s="34" customFormat="1" ht="41.25" customHeight="1" hidden="1" outlineLevel="1">
      <c r="A380" s="8"/>
      <c r="B380" s="8"/>
      <c r="C380" s="9" t="s">
        <v>77</v>
      </c>
      <c r="D380" s="1"/>
      <c r="E380" s="2" t="s">
        <v>538</v>
      </c>
      <c r="F380" s="12">
        <f aca="true" t="shared" si="230" ref="F380:L380">F383+F381</f>
        <v>867.7</v>
      </c>
      <c r="G380" s="12">
        <f t="shared" si="230"/>
        <v>0</v>
      </c>
      <c r="H380" s="12">
        <f t="shared" si="230"/>
        <v>867.7</v>
      </c>
      <c r="I380" s="12">
        <f t="shared" si="230"/>
        <v>0</v>
      </c>
      <c r="J380" s="12">
        <f t="shared" si="230"/>
        <v>867.7</v>
      </c>
      <c r="K380" s="12">
        <f t="shared" si="230"/>
        <v>0</v>
      </c>
      <c r="L380" s="12">
        <f t="shared" si="230"/>
        <v>867.7</v>
      </c>
      <c r="M380" s="12">
        <f aca="true" t="shared" si="231" ref="M380:R380">M383+M381</f>
        <v>0</v>
      </c>
      <c r="N380" s="12">
        <f t="shared" si="231"/>
        <v>867.7</v>
      </c>
      <c r="O380" s="12">
        <f t="shared" si="231"/>
        <v>0</v>
      </c>
      <c r="P380" s="12">
        <f t="shared" si="231"/>
        <v>867.7</v>
      </c>
      <c r="Q380" s="12">
        <f t="shared" si="231"/>
        <v>0</v>
      </c>
      <c r="R380" s="12">
        <f t="shared" si="231"/>
        <v>867.7</v>
      </c>
      <c r="S380" s="12">
        <f>S383+S381</f>
        <v>-12.23</v>
      </c>
      <c r="T380" s="12">
        <f>T383+T381</f>
        <v>855.47</v>
      </c>
      <c r="U380" s="12">
        <f>U383+U381</f>
        <v>0</v>
      </c>
      <c r="V380" s="12">
        <f>V383+V381</f>
        <v>855.47</v>
      </c>
    </row>
    <row r="381" spans="1:22" s="115" customFormat="1" ht="42" customHeight="1" hidden="1" outlineLevel="1">
      <c r="A381" s="8"/>
      <c r="B381" s="8"/>
      <c r="C381" s="9" t="s">
        <v>495</v>
      </c>
      <c r="D381" s="1"/>
      <c r="E381" s="2" t="s">
        <v>496</v>
      </c>
      <c r="F381" s="12">
        <f aca="true" t="shared" si="232" ref="F381:V381">F382</f>
        <v>687.4</v>
      </c>
      <c r="G381" s="12">
        <f t="shared" si="232"/>
        <v>0</v>
      </c>
      <c r="H381" s="12">
        <f t="shared" si="232"/>
        <v>687.4</v>
      </c>
      <c r="I381" s="12">
        <f t="shared" si="232"/>
        <v>0</v>
      </c>
      <c r="J381" s="12">
        <f t="shared" si="232"/>
        <v>687.4</v>
      </c>
      <c r="K381" s="12">
        <f t="shared" si="232"/>
        <v>0</v>
      </c>
      <c r="L381" s="12">
        <f t="shared" si="232"/>
        <v>687.4</v>
      </c>
      <c r="M381" s="12">
        <f t="shared" si="232"/>
        <v>0</v>
      </c>
      <c r="N381" s="12">
        <f t="shared" si="232"/>
        <v>687.4</v>
      </c>
      <c r="O381" s="12">
        <f t="shared" si="232"/>
        <v>0</v>
      </c>
      <c r="P381" s="12">
        <f t="shared" si="232"/>
        <v>687.4</v>
      </c>
      <c r="Q381" s="12">
        <f t="shared" si="232"/>
        <v>0</v>
      </c>
      <c r="R381" s="12">
        <f t="shared" si="232"/>
        <v>687.4</v>
      </c>
      <c r="S381" s="12">
        <f t="shared" si="232"/>
        <v>0</v>
      </c>
      <c r="T381" s="12">
        <f t="shared" si="232"/>
        <v>687.4</v>
      </c>
      <c r="U381" s="12">
        <f t="shared" si="232"/>
        <v>0</v>
      </c>
      <c r="V381" s="12">
        <f t="shared" si="232"/>
        <v>687.4</v>
      </c>
    </row>
    <row r="382" spans="1:22" s="34" customFormat="1" ht="15.75" customHeight="1" hidden="1" outlineLevel="1">
      <c r="A382" s="8"/>
      <c r="B382" s="8"/>
      <c r="C382" s="9"/>
      <c r="D382" s="1" t="s">
        <v>138</v>
      </c>
      <c r="E382" s="2" t="s">
        <v>139</v>
      </c>
      <c r="F382" s="12">
        <v>687.4</v>
      </c>
      <c r="G382" s="12"/>
      <c r="H382" s="12">
        <f>SUM(F382:G382)</f>
        <v>687.4</v>
      </c>
      <c r="I382" s="12"/>
      <c r="J382" s="12">
        <f>SUM(H382:I382)</f>
        <v>687.4</v>
      </c>
      <c r="K382" s="12"/>
      <c r="L382" s="12">
        <f>SUM(J382:K382)</f>
        <v>687.4</v>
      </c>
      <c r="M382" s="12"/>
      <c r="N382" s="12">
        <f>SUM(L382:M382)</f>
        <v>687.4</v>
      </c>
      <c r="O382" s="12"/>
      <c r="P382" s="12">
        <f>SUM(N382:O382)</f>
        <v>687.4</v>
      </c>
      <c r="Q382" s="12"/>
      <c r="R382" s="12">
        <f>SUM(P382:Q382)</f>
        <v>687.4</v>
      </c>
      <c r="S382" s="12"/>
      <c r="T382" s="12">
        <f>SUM(R382:S382)</f>
        <v>687.4</v>
      </c>
      <c r="U382" s="12"/>
      <c r="V382" s="12">
        <f>SUM(T382:U382)</f>
        <v>687.4</v>
      </c>
    </row>
    <row r="383" spans="1:22" s="34" customFormat="1" ht="28.5" customHeight="1" hidden="1" outlineLevel="1">
      <c r="A383" s="8"/>
      <c r="B383" s="8"/>
      <c r="C383" s="9" t="s">
        <v>243</v>
      </c>
      <c r="D383" s="1"/>
      <c r="E383" s="10" t="s">
        <v>244</v>
      </c>
      <c r="F383" s="12">
        <f aca="true" t="shared" si="233" ref="F383:V383">F384</f>
        <v>180.3</v>
      </c>
      <c r="G383" s="12">
        <f t="shared" si="233"/>
        <v>0</v>
      </c>
      <c r="H383" s="12">
        <f t="shared" si="233"/>
        <v>180.3</v>
      </c>
      <c r="I383" s="12">
        <f t="shared" si="233"/>
        <v>0</v>
      </c>
      <c r="J383" s="12">
        <f t="shared" si="233"/>
        <v>180.3</v>
      </c>
      <c r="K383" s="12">
        <f t="shared" si="233"/>
        <v>0</v>
      </c>
      <c r="L383" s="12">
        <f t="shared" si="233"/>
        <v>180.3</v>
      </c>
      <c r="M383" s="12">
        <f t="shared" si="233"/>
        <v>0</v>
      </c>
      <c r="N383" s="12">
        <f t="shared" si="233"/>
        <v>180.3</v>
      </c>
      <c r="O383" s="12">
        <f t="shared" si="233"/>
        <v>0</v>
      </c>
      <c r="P383" s="12">
        <f t="shared" si="233"/>
        <v>180.3</v>
      </c>
      <c r="Q383" s="12">
        <f t="shared" si="233"/>
        <v>0</v>
      </c>
      <c r="R383" s="12">
        <f t="shared" si="233"/>
        <v>180.3</v>
      </c>
      <c r="S383" s="12">
        <f t="shared" si="233"/>
        <v>-12.23</v>
      </c>
      <c r="T383" s="12">
        <f t="shared" si="233"/>
        <v>168.07</v>
      </c>
      <c r="U383" s="12">
        <f t="shared" si="233"/>
        <v>0</v>
      </c>
      <c r="V383" s="12">
        <f t="shared" si="233"/>
        <v>168.07</v>
      </c>
    </row>
    <row r="384" spans="1:22" s="34" customFormat="1" ht="28.5" customHeight="1" hidden="1" outlineLevel="1">
      <c r="A384" s="8"/>
      <c r="B384" s="8"/>
      <c r="C384" s="9"/>
      <c r="D384" s="1" t="s">
        <v>137</v>
      </c>
      <c r="E384" s="2" t="s">
        <v>64</v>
      </c>
      <c r="F384" s="12">
        <f aca="true" t="shared" si="234" ref="F384:L384">SUM(F386:F387)</f>
        <v>180.3</v>
      </c>
      <c r="G384" s="12">
        <f t="shared" si="234"/>
        <v>0</v>
      </c>
      <c r="H384" s="12">
        <f t="shared" si="234"/>
        <v>180.3</v>
      </c>
      <c r="I384" s="12">
        <f t="shared" si="234"/>
        <v>0</v>
      </c>
      <c r="J384" s="12">
        <f t="shared" si="234"/>
        <v>180.3</v>
      </c>
      <c r="K384" s="12">
        <f t="shared" si="234"/>
        <v>0</v>
      </c>
      <c r="L384" s="12">
        <f t="shared" si="234"/>
        <v>180.3</v>
      </c>
      <c r="M384" s="12">
        <f aca="true" t="shared" si="235" ref="M384:R384">SUM(M386:M387)</f>
        <v>0</v>
      </c>
      <c r="N384" s="12">
        <f t="shared" si="235"/>
        <v>180.3</v>
      </c>
      <c r="O384" s="12">
        <f t="shared" si="235"/>
        <v>0</v>
      </c>
      <c r="P384" s="12">
        <f t="shared" si="235"/>
        <v>180.3</v>
      </c>
      <c r="Q384" s="12">
        <f t="shared" si="235"/>
        <v>0</v>
      </c>
      <c r="R384" s="12">
        <f t="shared" si="235"/>
        <v>180.3</v>
      </c>
      <c r="S384" s="12">
        <f>SUM(S386:S387)</f>
        <v>-12.23</v>
      </c>
      <c r="T384" s="12">
        <f>SUM(T386:T387)</f>
        <v>168.07</v>
      </c>
      <c r="U384" s="12">
        <f>SUM(U386:U387)</f>
        <v>0</v>
      </c>
      <c r="V384" s="12">
        <f>SUM(V386:V387)</f>
        <v>168.07</v>
      </c>
    </row>
    <row r="385" spans="1:22" s="34" customFormat="1" ht="15.75" customHeight="1" hidden="1" outlineLevel="1">
      <c r="A385" s="8"/>
      <c r="B385" s="8"/>
      <c r="C385" s="9"/>
      <c r="D385" s="1"/>
      <c r="E385" s="2" t="s">
        <v>158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1:22" s="34" customFormat="1" ht="30.75" customHeight="1" hidden="1" outlineLevel="1">
      <c r="A386" s="8"/>
      <c r="B386" s="8"/>
      <c r="C386" s="9"/>
      <c r="D386" s="1"/>
      <c r="E386" s="2" t="s">
        <v>34</v>
      </c>
      <c r="F386" s="12">
        <v>72</v>
      </c>
      <c r="G386" s="12"/>
      <c r="H386" s="12">
        <f>SUM(F386:G386)</f>
        <v>72</v>
      </c>
      <c r="I386" s="12"/>
      <c r="J386" s="12">
        <f>SUM(H386:I386)</f>
        <v>72</v>
      </c>
      <c r="K386" s="12"/>
      <c r="L386" s="12">
        <f>SUM(J386:K386)</f>
        <v>72</v>
      </c>
      <c r="M386" s="12"/>
      <c r="N386" s="12">
        <f>SUM(L386:M386)</f>
        <v>72</v>
      </c>
      <c r="O386" s="12"/>
      <c r="P386" s="12">
        <f>SUM(N386:O386)</f>
        <v>72</v>
      </c>
      <c r="Q386" s="12"/>
      <c r="R386" s="12">
        <f>SUM(P386:Q386)</f>
        <v>72</v>
      </c>
      <c r="S386" s="12">
        <v>-12.23</v>
      </c>
      <c r="T386" s="12">
        <f>SUM(R386:S386)</f>
        <v>59.769999999999996</v>
      </c>
      <c r="U386" s="12"/>
      <c r="V386" s="12">
        <f>SUM(T386:U386)</f>
        <v>59.769999999999996</v>
      </c>
    </row>
    <row r="387" spans="1:22" s="120" customFormat="1" ht="17.25" customHeight="1" hidden="1" outlineLevel="1">
      <c r="A387" s="8"/>
      <c r="B387" s="8"/>
      <c r="C387" s="9"/>
      <c r="D387" s="1"/>
      <c r="E387" s="2" t="s">
        <v>35</v>
      </c>
      <c r="F387" s="12">
        <v>108.3</v>
      </c>
      <c r="G387" s="12"/>
      <c r="H387" s="12">
        <f>SUM(F387:G387)</f>
        <v>108.3</v>
      </c>
      <c r="I387" s="12"/>
      <c r="J387" s="12">
        <f>SUM(H387:I387)</f>
        <v>108.3</v>
      </c>
      <c r="K387" s="12"/>
      <c r="L387" s="12">
        <f>SUM(J387:K387)</f>
        <v>108.3</v>
      </c>
      <c r="M387" s="12"/>
      <c r="N387" s="12">
        <f>SUM(L387:M387)</f>
        <v>108.3</v>
      </c>
      <c r="O387" s="12"/>
      <c r="P387" s="12">
        <f>SUM(N387:O387)</f>
        <v>108.3</v>
      </c>
      <c r="Q387" s="12"/>
      <c r="R387" s="12">
        <f>SUM(P387:Q387)</f>
        <v>108.3</v>
      </c>
      <c r="S387" s="12"/>
      <c r="T387" s="12">
        <f>SUM(R387:S387)</f>
        <v>108.3</v>
      </c>
      <c r="U387" s="12"/>
      <c r="V387" s="12">
        <f>SUM(T387:U387)</f>
        <v>108.3</v>
      </c>
    </row>
    <row r="388" spans="1:22" s="34" customFormat="1" ht="17.25" customHeight="1" hidden="1" outlineLevel="1">
      <c r="A388" s="8"/>
      <c r="B388" s="8"/>
      <c r="C388" s="9" t="s">
        <v>78</v>
      </c>
      <c r="D388" s="1"/>
      <c r="E388" s="2" t="s">
        <v>91</v>
      </c>
      <c r="F388" s="12">
        <f>F389</f>
        <v>468</v>
      </c>
      <c r="G388" s="12">
        <f aca="true" t="shared" si="236" ref="G388:V390">G389</f>
        <v>0</v>
      </c>
      <c r="H388" s="12">
        <f t="shared" si="236"/>
        <v>468</v>
      </c>
      <c r="I388" s="12">
        <f t="shared" si="236"/>
        <v>0</v>
      </c>
      <c r="J388" s="12">
        <f t="shared" si="236"/>
        <v>468</v>
      </c>
      <c r="K388" s="12">
        <f t="shared" si="236"/>
        <v>0</v>
      </c>
      <c r="L388" s="12">
        <f t="shared" si="236"/>
        <v>468</v>
      </c>
      <c r="M388" s="12">
        <f t="shared" si="236"/>
        <v>0</v>
      </c>
      <c r="N388" s="12">
        <f t="shared" si="236"/>
        <v>468</v>
      </c>
      <c r="O388" s="12">
        <f t="shared" si="236"/>
        <v>-108.45156</v>
      </c>
      <c r="P388" s="12">
        <f t="shared" si="236"/>
        <v>359.54844</v>
      </c>
      <c r="Q388" s="12">
        <f t="shared" si="236"/>
        <v>0</v>
      </c>
      <c r="R388" s="12">
        <f t="shared" si="236"/>
        <v>359.54844</v>
      </c>
      <c r="S388" s="12">
        <f t="shared" si="236"/>
        <v>0</v>
      </c>
      <c r="T388" s="12">
        <f t="shared" si="236"/>
        <v>359.54844</v>
      </c>
      <c r="U388" s="12">
        <f t="shared" si="236"/>
        <v>0</v>
      </c>
      <c r="V388" s="12">
        <f t="shared" si="236"/>
        <v>359.54844</v>
      </c>
    </row>
    <row r="389" spans="1:22" s="34" customFormat="1" ht="28.5" customHeight="1" hidden="1" outlineLevel="1">
      <c r="A389" s="8"/>
      <c r="B389" s="8"/>
      <c r="C389" s="9" t="s">
        <v>79</v>
      </c>
      <c r="D389" s="1"/>
      <c r="E389" s="2" t="s">
        <v>36</v>
      </c>
      <c r="F389" s="12">
        <f>F390</f>
        <v>468</v>
      </c>
      <c r="G389" s="12">
        <f t="shared" si="236"/>
        <v>0</v>
      </c>
      <c r="H389" s="12">
        <f t="shared" si="236"/>
        <v>468</v>
      </c>
      <c r="I389" s="12">
        <f t="shared" si="236"/>
        <v>0</v>
      </c>
      <c r="J389" s="12">
        <f t="shared" si="236"/>
        <v>468</v>
      </c>
      <c r="K389" s="12">
        <f t="shared" si="236"/>
        <v>0</v>
      </c>
      <c r="L389" s="12">
        <f t="shared" si="236"/>
        <v>468</v>
      </c>
      <c r="M389" s="12">
        <f t="shared" si="236"/>
        <v>0</v>
      </c>
      <c r="N389" s="12">
        <f t="shared" si="236"/>
        <v>468</v>
      </c>
      <c r="O389" s="12">
        <f t="shared" si="236"/>
        <v>-108.45156</v>
      </c>
      <c r="P389" s="12">
        <f t="shared" si="236"/>
        <v>359.54844</v>
      </c>
      <c r="Q389" s="12">
        <f t="shared" si="236"/>
        <v>0</v>
      </c>
      <c r="R389" s="12">
        <f t="shared" si="236"/>
        <v>359.54844</v>
      </c>
      <c r="S389" s="12">
        <f t="shared" si="236"/>
        <v>0</v>
      </c>
      <c r="T389" s="12">
        <f t="shared" si="236"/>
        <v>359.54844</v>
      </c>
      <c r="U389" s="12">
        <f t="shared" si="236"/>
        <v>0</v>
      </c>
      <c r="V389" s="12">
        <f t="shared" si="236"/>
        <v>359.54844</v>
      </c>
    </row>
    <row r="390" spans="1:22" s="34" customFormat="1" ht="54" customHeight="1" hidden="1" outlineLevel="1">
      <c r="A390" s="8"/>
      <c r="B390" s="8"/>
      <c r="C390" s="9" t="s">
        <v>248</v>
      </c>
      <c r="D390" s="1"/>
      <c r="E390" s="43" t="s">
        <v>0</v>
      </c>
      <c r="F390" s="12">
        <f>F391</f>
        <v>468</v>
      </c>
      <c r="G390" s="12">
        <f t="shared" si="236"/>
        <v>0</v>
      </c>
      <c r="H390" s="12">
        <f t="shared" si="236"/>
        <v>468</v>
      </c>
      <c r="I390" s="12">
        <f t="shared" si="236"/>
        <v>0</v>
      </c>
      <c r="J390" s="12">
        <f t="shared" si="236"/>
        <v>468</v>
      </c>
      <c r="K390" s="12">
        <f t="shared" si="236"/>
        <v>0</v>
      </c>
      <c r="L390" s="12">
        <f t="shared" si="236"/>
        <v>468</v>
      </c>
      <c r="M390" s="12">
        <f t="shared" si="236"/>
        <v>0</v>
      </c>
      <c r="N390" s="12">
        <f t="shared" si="236"/>
        <v>468</v>
      </c>
      <c r="O390" s="12">
        <f t="shared" si="236"/>
        <v>-108.45156</v>
      </c>
      <c r="P390" s="12">
        <f t="shared" si="236"/>
        <v>359.54844</v>
      </c>
      <c r="Q390" s="12">
        <f t="shared" si="236"/>
        <v>0</v>
      </c>
      <c r="R390" s="12">
        <f t="shared" si="236"/>
        <v>359.54844</v>
      </c>
      <c r="S390" s="12">
        <f t="shared" si="236"/>
        <v>0</v>
      </c>
      <c r="T390" s="12">
        <f t="shared" si="236"/>
        <v>359.54844</v>
      </c>
      <c r="U390" s="12">
        <f t="shared" si="236"/>
        <v>0</v>
      </c>
      <c r="V390" s="12">
        <f t="shared" si="236"/>
        <v>359.54844</v>
      </c>
    </row>
    <row r="391" spans="1:22" s="34" customFormat="1" ht="15.75" customHeight="1" hidden="1" outlineLevel="1">
      <c r="A391" s="8"/>
      <c r="B391" s="8"/>
      <c r="C391" s="9"/>
      <c r="D391" s="1" t="s">
        <v>138</v>
      </c>
      <c r="E391" s="2" t="s">
        <v>139</v>
      </c>
      <c r="F391" s="12">
        <f aca="true" t="shared" si="237" ref="F391:L391">SUM(F393:F395)</f>
        <v>468</v>
      </c>
      <c r="G391" s="12">
        <f t="shared" si="237"/>
        <v>0</v>
      </c>
      <c r="H391" s="12">
        <f t="shared" si="237"/>
        <v>468</v>
      </c>
      <c r="I391" s="12">
        <f t="shared" si="237"/>
        <v>0</v>
      </c>
      <c r="J391" s="12">
        <f t="shared" si="237"/>
        <v>468</v>
      </c>
      <c r="K391" s="12">
        <f t="shared" si="237"/>
        <v>0</v>
      </c>
      <c r="L391" s="12">
        <f t="shared" si="237"/>
        <v>468</v>
      </c>
      <c r="M391" s="12">
        <f aca="true" t="shared" si="238" ref="M391:R391">SUM(M393:M395)</f>
        <v>0</v>
      </c>
      <c r="N391" s="12">
        <f t="shared" si="238"/>
        <v>468</v>
      </c>
      <c r="O391" s="12">
        <f t="shared" si="238"/>
        <v>-108.45156</v>
      </c>
      <c r="P391" s="12">
        <f t="shared" si="238"/>
        <v>359.54844</v>
      </c>
      <c r="Q391" s="12">
        <f t="shared" si="238"/>
        <v>0</v>
      </c>
      <c r="R391" s="12">
        <f t="shared" si="238"/>
        <v>359.54844</v>
      </c>
      <c r="S391" s="12">
        <f>SUM(S393:S395)</f>
        <v>0</v>
      </c>
      <c r="T391" s="12">
        <f>SUM(T393:T395)</f>
        <v>359.54844</v>
      </c>
      <c r="U391" s="12">
        <f>SUM(U393:U395)</f>
        <v>0</v>
      </c>
      <c r="V391" s="12">
        <f>SUM(V393:V395)</f>
        <v>359.54844</v>
      </c>
    </row>
    <row r="392" spans="1:22" s="34" customFormat="1" ht="15.75" customHeight="1" hidden="1" outlineLevel="1">
      <c r="A392" s="8"/>
      <c r="B392" s="8"/>
      <c r="C392" s="9"/>
      <c r="D392" s="1"/>
      <c r="E392" s="2" t="s">
        <v>158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</row>
    <row r="393" spans="1:22" s="34" customFormat="1" ht="15.75" customHeight="1" hidden="1" outlineLevel="1">
      <c r="A393" s="8"/>
      <c r="B393" s="8"/>
      <c r="C393" s="9"/>
      <c r="D393" s="1"/>
      <c r="E393" s="2" t="s">
        <v>165</v>
      </c>
      <c r="F393" s="12">
        <v>468</v>
      </c>
      <c r="G393" s="12"/>
      <c r="H393" s="12">
        <f>SUM(F393:G393)</f>
        <v>468</v>
      </c>
      <c r="I393" s="12"/>
      <c r="J393" s="12">
        <f>SUM(H393:I393)</f>
        <v>468</v>
      </c>
      <c r="K393" s="12"/>
      <c r="L393" s="12">
        <f>SUM(J393:K393)</f>
        <v>468</v>
      </c>
      <c r="M393" s="12"/>
      <c r="N393" s="12">
        <f>SUM(L393:M393)</f>
        <v>468</v>
      </c>
      <c r="O393" s="12">
        <v>-108.45156</v>
      </c>
      <c r="P393" s="12">
        <f>SUM(N393:O393)</f>
        <v>359.54844</v>
      </c>
      <c r="Q393" s="12"/>
      <c r="R393" s="12">
        <f>SUM(P393:Q393)</f>
        <v>359.54844</v>
      </c>
      <c r="S393" s="12"/>
      <c r="T393" s="12">
        <f>SUM(R393:S393)</f>
        <v>359.54844</v>
      </c>
      <c r="U393" s="12"/>
      <c r="V393" s="12">
        <f>SUM(T393:U393)</f>
        <v>359.54844</v>
      </c>
    </row>
    <row r="394" spans="1:22" s="115" customFormat="1" ht="15.75" customHeight="1" hidden="1" outlineLevel="1">
      <c r="A394" s="8"/>
      <c r="B394" s="8"/>
      <c r="C394" s="9"/>
      <c r="D394" s="1"/>
      <c r="E394" s="2" t="s">
        <v>368</v>
      </c>
      <c r="F394" s="12"/>
      <c r="G394" s="12"/>
      <c r="H394" s="12">
        <f>SUM(F394:G394)</f>
        <v>0</v>
      </c>
      <c r="I394" s="12"/>
      <c r="J394" s="12">
        <f>SUM(H394:I394)</f>
        <v>0</v>
      </c>
      <c r="K394" s="12"/>
      <c r="L394" s="12">
        <f>SUM(J394:K394)</f>
        <v>0</v>
      </c>
      <c r="M394" s="12"/>
      <c r="N394" s="12">
        <f>SUM(L394:M394)</f>
        <v>0</v>
      </c>
      <c r="O394" s="12"/>
      <c r="P394" s="12">
        <f>SUM(N394:O394)</f>
        <v>0</v>
      </c>
      <c r="Q394" s="12"/>
      <c r="R394" s="12">
        <f>SUM(P394:Q394)</f>
        <v>0</v>
      </c>
      <c r="S394" s="12"/>
      <c r="T394" s="12">
        <f>SUM(R394:S394)</f>
        <v>0</v>
      </c>
      <c r="U394" s="12"/>
      <c r="V394" s="12">
        <f>SUM(T394:U394)</f>
        <v>0</v>
      </c>
    </row>
    <row r="395" spans="1:22" s="115" customFormat="1" ht="15.75" customHeight="1" hidden="1" outlineLevel="1">
      <c r="A395" s="8"/>
      <c r="B395" s="8"/>
      <c r="C395" s="9"/>
      <c r="D395" s="1"/>
      <c r="E395" s="2" t="s">
        <v>164</v>
      </c>
      <c r="F395" s="12"/>
      <c r="G395" s="12"/>
      <c r="H395" s="12">
        <f>SUM(F395:G395)</f>
        <v>0</v>
      </c>
      <c r="I395" s="12"/>
      <c r="J395" s="12">
        <f>SUM(H395:I395)</f>
        <v>0</v>
      </c>
      <c r="K395" s="12"/>
      <c r="L395" s="12">
        <f>SUM(J395:K395)</f>
        <v>0</v>
      </c>
      <c r="M395" s="12"/>
      <c r="N395" s="12">
        <f>SUM(L395:M395)</f>
        <v>0</v>
      </c>
      <c r="O395" s="12"/>
      <c r="P395" s="12">
        <f>SUM(N395:O395)</f>
        <v>0</v>
      </c>
      <c r="Q395" s="12"/>
      <c r="R395" s="12">
        <f>SUM(P395:Q395)</f>
        <v>0</v>
      </c>
      <c r="S395" s="12"/>
      <c r="T395" s="12">
        <f>SUM(R395:S395)</f>
        <v>0</v>
      </c>
      <c r="U395" s="12"/>
      <c r="V395" s="12">
        <f>SUM(T395:U395)</f>
        <v>0</v>
      </c>
    </row>
    <row r="396" spans="1:22" s="34" customFormat="1" ht="41.25" customHeight="1" hidden="1" outlineLevel="1">
      <c r="A396" s="8"/>
      <c r="B396" s="8"/>
      <c r="C396" s="37" t="s">
        <v>106</v>
      </c>
      <c r="D396" s="1"/>
      <c r="E396" s="2" t="s">
        <v>556</v>
      </c>
      <c r="F396" s="12">
        <f>F397</f>
        <v>2100.3</v>
      </c>
      <c r="G396" s="12">
        <f aca="true" t="shared" si="239" ref="G396:V399">G397</f>
        <v>0</v>
      </c>
      <c r="H396" s="12">
        <f t="shared" si="239"/>
        <v>2100.3</v>
      </c>
      <c r="I396" s="12">
        <f t="shared" si="239"/>
        <v>0</v>
      </c>
      <c r="J396" s="12">
        <f t="shared" si="239"/>
        <v>2100.3</v>
      </c>
      <c r="K396" s="12">
        <f t="shared" si="239"/>
        <v>0</v>
      </c>
      <c r="L396" s="12">
        <f t="shared" si="239"/>
        <v>2100.3</v>
      </c>
      <c r="M396" s="12">
        <f t="shared" si="239"/>
        <v>0</v>
      </c>
      <c r="N396" s="12">
        <f t="shared" si="239"/>
        <v>2100.3</v>
      </c>
      <c r="O396" s="12">
        <f t="shared" si="239"/>
        <v>0</v>
      </c>
      <c r="P396" s="12">
        <f t="shared" si="239"/>
        <v>2100.3</v>
      </c>
      <c r="Q396" s="12">
        <f t="shared" si="239"/>
        <v>0</v>
      </c>
      <c r="R396" s="12">
        <f t="shared" si="239"/>
        <v>2100.3</v>
      </c>
      <c r="S396" s="12">
        <f t="shared" si="239"/>
        <v>0</v>
      </c>
      <c r="T396" s="12">
        <f t="shared" si="239"/>
        <v>2100.3</v>
      </c>
      <c r="U396" s="12">
        <f t="shared" si="239"/>
        <v>0</v>
      </c>
      <c r="V396" s="12">
        <f t="shared" si="239"/>
        <v>2100.3</v>
      </c>
    </row>
    <row r="397" spans="1:22" s="34" customFormat="1" ht="27.75" customHeight="1" hidden="1" outlineLevel="1">
      <c r="A397" s="8"/>
      <c r="B397" s="8"/>
      <c r="C397" s="37" t="s">
        <v>107</v>
      </c>
      <c r="D397" s="1"/>
      <c r="E397" s="2" t="s">
        <v>415</v>
      </c>
      <c r="F397" s="12">
        <f>F398</f>
        <v>2100.3</v>
      </c>
      <c r="G397" s="12">
        <f t="shared" si="239"/>
        <v>0</v>
      </c>
      <c r="H397" s="12">
        <f t="shared" si="239"/>
        <v>2100.3</v>
      </c>
      <c r="I397" s="12">
        <f t="shared" si="239"/>
        <v>0</v>
      </c>
      <c r="J397" s="12">
        <f t="shared" si="239"/>
        <v>2100.3</v>
      </c>
      <c r="K397" s="12">
        <f t="shared" si="239"/>
        <v>0</v>
      </c>
      <c r="L397" s="12">
        <f t="shared" si="239"/>
        <v>2100.3</v>
      </c>
      <c r="M397" s="12">
        <f t="shared" si="239"/>
        <v>0</v>
      </c>
      <c r="N397" s="12">
        <f t="shared" si="239"/>
        <v>2100.3</v>
      </c>
      <c r="O397" s="12">
        <f t="shared" si="239"/>
        <v>0</v>
      </c>
      <c r="P397" s="12">
        <f t="shared" si="239"/>
        <v>2100.3</v>
      </c>
      <c r="Q397" s="12">
        <f t="shared" si="239"/>
        <v>0</v>
      </c>
      <c r="R397" s="12">
        <f t="shared" si="239"/>
        <v>2100.3</v>
      </c>
      <c r="S397" s="12">
        <f t="shared" si="239"/>
        <v>0</v>
      </c>
      <c r="T397" s="12">
        <f t="shared" si="239"/>
        <v>2100.3</v>
      </c>
      <c r="U397" s="12">
        <f t="shared" si="239"/>
        <v>0</v>
      </c>
      <c r="V397" s="12">
        <f t="shared" si="239"/>
        <v>2100.3</v>
      </c>
    </row>
    <row r="398" spans="1:22" s="34" customFormat="1" ht="42" customHeight="1" hidden="1" outlineLevel="1">
      <c r="A398" s="8"/>
      <c r="B398" s="8"/>
      <c r="C398" s="37" t="s">
        <v>414</v>
      </c>
      <c r="D398" s="1"/>
      <c r="E398" s="2" t="s">
        <v>557</v>
      </c>
      <c r="F398" s="12">
        <f>F399</f>
        <v>2100.3</v>
      </c>
      <c r="G398" s="12">
        <f t="shared" si="239"/>
        <v>0</v>
      </c>
      <c r="H398" s="12">
        <f t="shared" si="239"/>
        <v>2100.3</v>
      </c>
      <c r="I398" s="12">
        <f t="shared" si="239"/>
        <v>0</v>
      </c>
      <c r="J398" s="12">
        <f t="shared" si="239"/>
        <v>2100.3</v>
      </c>
      <c r="K398" s="12">
        <f t="shared" si="239"/>
        <v>0</v>
      </c>
      <c r="L398" s="12">
        <f t="shared" si="239"/>
        <v>2100.3</v>
      </c>
      <c r="M398" s="12">
        <f t="shared" si="239"/>
        <v>0</v>
      </c>
      <c r="N398" s="12">
        <f t="shared" si="239"/>
        <v>2100.3</v>
      </c>
      <c r="O398" s="12">
        <f t="shared" si="239"/>
        <v>0</v>
      </c>
      <c r="P398" s="12">
        <f t="shared" si="239"/>
        <v>2100.3</v>
      </c>
      <c r="Q398" s="12">
        <f t="shared" si="239"/>
        <v>0</v>
      </c>
      <c r="R398" s="12">
        <f t="shared" si="239"/>
        <v>2100.3</v>
      </c>
      <c r="S398" s="12">
        <f t="shared" si="239"/>
        <v>0</v>
      </c>
      <c r="T398" s="12">
        <f t="shared" si="239"/>
        <v>2100.3</v>
      </c>
      <c r="U398" s="12">
        <f t="shared" si="239"/>
        <v>0</v>
      </c>
      <c r="V398" s="12">
        <f t="shared" si="239"/>
        <v>2100.3</v>
      </c>
    </row>
    <row r="399" spans="1:22" s="115" customFormat="1" ht="28.5" customHeight="1" hidden="1" outlineLevel="1">
      <c r="A399" s="8"/>
      <c r="B399" s="8"/>
      <c r="C399" s="37" t="s">
        <v>464</v>
      </c>
      <c r="D399" s="1"/>
      <c r="E399" s="2" t="s">
        <v>413</v>
      </c>
      <c r="F399" s="12">
        <f>F400</f>
        <v>2100.3</v>
      </c>
      <c r="G399" s="12">
        <f t="shared" si="239"/>
        <v>0</v>
      </c>
      <c r="H399" s="12">
        <f t="shared" si="239"/>
        <v>2100.3</v>
      </c>
      <c r="I399" s="12">
        <f t="shared" si="239"/>
        <v>0</v>
      </c>
      <c r="J399" s="12">
        <f t="shared" si="239"/>
        <v>2100.3</v>
      </c>
      <c r="K399" s="12">
        <f t="shared" si="239"/>
        <v>0</v>
      </c>
      <c r="L399" s="12">
        <f t="shared" si="239"/>
        <v>2100.3</v>
      </c>
      <c r="M399" s="12">
        <f t="shared" si="239"/>
        <v>0</v>
      </c>
      <c r="N399" s="12">
        <f t="shared" si="239"/>
        <v>2100.3</v>
      </c>
      <c r="O399" s="12">
        <f t="shared" si="239"/>
        <v>0</v>
      </c>
      <c r="P399" s="12">
        <f t="shared" si="239"/>
        <v>2100.3</v>
      </c>
      <c r="Q399" s="12">
        <f t="shared" si="239"/>
        <v>0</v>
      </c>
      <c r="R399" s="12">
        <f t="shared" si="239"/>
        <v>2100.3</v>
      </c>
      <c r="S399" s="12">
        <f t="shared" si="239"/>
        <v>0</v>
      </c>
      <c r="T399" s="12">
        <f t="shared" si="239"/>
        <v>2100.3</v>
      </c>
      <c r="U399" s="12">
        <f t="shared" si="239"/>
        <v>0</v>
      </c>
      <c r="V399" s="12">
        <f t="shared" si="239"/>
        <v>2100.3</v>
      </c>
    </row>
    <row r="400" spans="1:22" s="34" customFormat="1" ht="15.75" customHeight="1" hidden="1" outlineLevel="1">
      <c r="A400" s="8"/>
      <c r="B400" s="8"/>
      <c r="C400" s="37"/>
      <c r="D400" s="1" t="s">
        <v>138</v>
      </c>
      <c r="E400" s="2" t="s">
        <v>139</v>
      </c>
      <c r="F400" s="12">
        <v>2100.3</v>
      </c>
      <c r="G400" s="12"/>
      <c r="H400" s="12">
        <f>SUM(F400:G400)</f>
        <v>2100.3</v>
      </c>
      <c r="I400" s="12"/>
      <c r="J400" s="12">
        <f>SUM(H400:I400)</f>
        <v>2100.3</v>
      </c>
      <c r="K400" s="12"/>
      <c r="L400" s="12">
        <f>SUM(J400:K400)</f>
        <v>2100.3</v>
      </c>
      <c r="M400" s="12"/>
      <c r="N400" s="12">
        <f>SUM(L400:M400)</f>
        <v>2100.3</v>
      </c>
      <c r="O400" s="12"/>
      <c r="P400" s="12">
        <f>SUM(N400:O400)</f>
        <v>2100.3</v>
      </c>
      <c r="Q400" s="12"/>
      <c r="R400" s="12">
        <f>SUM(P400:Q400)</f>
        <v>2100.3</v>
      </c>
      <c r="S400" s="12"/>
      <c r="T400" s="12">
        <f>SUM(R400:S400)</f>
        <v>2100.3</v>
      </c>
      <c r="U400" s="12"/>
      <c r="V400" s="12">
        <f>SUM(T400:U400)</f>
        <v>2100.3</v>
      </c>
    </row>
    <row r="401" spans="1:22" s="34" customFormat="1" ht="15.75" customHeight="1" hidden="1" outlineLevel="1">
      <c r="A401" s="8"/>
      <c r="B401" s="8" t="s">
        <v>49</v>
      </c>
      <c r="C401" s="37"/>
      <c r="D401" s="1"/>
      <c r="E401" s="2" t="s">
        <v>50</v>
      </c>
      <c r="F401" s="12">
        <f>F402</f>
        <v>5771.4</v>
      </c>
      <c r="G401" s="12">
        <f aca="true" t="shared" si="240" ref="G401:V405">G402</f>
        <v>721.4</v>
      </c>
      <c r="H401" s="12">
        <f t="shared" si="240"/>
        <v>6492.799999999999</v>
      </c>
      <c r="I401" s="12">
        <f t="shared" si="240"/>
        <v>0</v>
      </c>
      <c r="J401" s="12">
        <f t="shared" si="240"/>
        <v>6492.799999999999</v>
      </c>
      <c r="K401" s="12">
        <f t="shared" si="240"/>
        <v>0</v>
      </c>
      <c r="L401" s="12">
        <f t="shared" si="240"/>
        <v>6492.799999999999</v>
      </c>
      <c r="M401" s="12">
        <f t="shared" si="240"/>
        <v>0</v>
      </c>
      <c r="N401" s="12">
        <f t="shared" si="240"/>
        <v>6492.799999999999</v>
      </c>
      <c r="O401" s="12">
        <f t="shared" si="240"/>
        <v>0</v>
      </c>
      <c r="P401" s="12">
        <f t="shared" si="240"/>
        <v>6492.799999999999</v>
      </c>
      <c r="Q401" s="12">
        <f t="shared" si="240"/>
        <v>0</v>
      </c>
      <c r="R401" s="12">
        <f t="shared" si="240"/>
        <v>6492.799999999999</v>
      </c>
      <c r="S401" s="12">
        <f t="shared" si="240"/>
        <v>0</v>
      </c>
      <c r="T401" s="12">
        <f t="shared" si="240"/>
        <v>6492.799999999999</v>
      </c>
      <c r="U401" s="12">
        <f t="shared" si="240"/>
        <v>0</v>
      </c>
      <c r="V401" s="12">
        <f t="shared" si="240"/>
        <v>6492.799999999999</v>
      </c>
    </row>
    <row r="402" spans="1:22" s="34" customFormat="1" ht="28.5" customHeight="1" hidden="1" outlineLevel="1">
      <c r="A402" s="8"/>
      <c r="B402" s="8"/>
      <c r="C402" s="9" t="s">
        <v>75</v>
      </c>
      <c r="D402" s="1"/>
      <c r="E402" s="2" t="s">
        <v>536</v>
      </c>
      <c r="F402" s="12">
        <f>F403</f>
        <v>5771.4</v>
      </c>
      <c r="G402" s="12">
        <f t="shared" si="240"/>
        <v>721.4</v>
      </c>
      <c r="H402" s="12">
        <f t="shared" si="240"/>
        <v>6492.799999999999</v>
      </c>
      <c r="I402" s="12">
        <f t="shared" si="240"/>
        <v>0</v>
      </c>
      <c r="J402" s="12">
        <f t="shared" si="240"/>
        <v>6492.799999999999</v>
      </c>
      <c r="K402" s="12">
        <f t="shared" si="240"/>
        <v>0</v>
      </c>
      <c r="L402" s="12">
        <f t="shared" si="240"/>
        <v>6492.799999999999</v>
      </c>
      <c r="M402" s="12">
        <f t="shared" si="240"/>
        <v>0</v>
      </c>
      <c r="N402" s="12">
        <f t="shared" si="240"/>
        <v>6492.799999999999</v>
      </c>
      <c r="O402" s="12">
        <f t="shared" si="240"/>
        <v>0</v>
      </c>
      <c r="P402" s="12">
        <f t="shared" si="240"/>
        <v>6492.799999999999</v>
      </c>
      <c r="Q402" s="12">
        <f t="shared" si="240"/>
        <v>0</v>
      </c>
      <c r="R402" s="12">
        <f t="shared" si="240"/>
        <v>6492.799999999999</v>
      </c>
      <c r="S402" s="12">
        <f t="shared" si="240"/>
        <v>0</v>
      </c>
      <c r="T402" s="12">
        <f t="shared" si="240"/>
        <v>6492.799999999999</v>
      </c>
      <c r="U402" s="12">
        <f t="shared" si="240"/>
        <v>0</v>
      </c>
      <c r="V402" s="12">
        <f t="shared" si="240"/>
        <v>6492.799999999999</v>
      </c>
    </row>
    <row r="403" spans="1:22" s="34" customFormat="1" ht="15.75" customHeight="1" hidden="1" outlineLevel="1">
      <c r="A403" s="8"/>
      <c r="B403" s="8"/>
      <c r="C403" s="9" t="s">
        <v>78</v>
      </c>
      <c r="D403" s="1"/>
      <c r="E403" s="2" t="s">
        <v>91</v>
      </c>
      <c r="F403" s="12">
        <f>F404</f>
        <v>5771.4</v>
      </c>
      <c r="G403" s="12">
        <f t="shared" si="240"/>
        <v>721.4</v>
      </c>
      <c r="H403" s="12">
        <f t="shared" si="240"/>
        <v>6492.799999999999</v>
      </c>
      <c r="I403" s="12">
        <f t="shared" si="240"/>
        <v>0</v>
      </c>
      <c r="J403" s="12">
        <f t="shared" si="240"/>
        <v>6492.799999999999</v>
      </c>
      <c r="K403" s="12">
        <f t="shared" si="240"/>
        <v>0</v>
      </c>
      <c r="L403" s="12">
        <f t="shared" si="240"/>
        <v>6492.799999999999</v>
      </c>
      <c r="M403" s="12">
        <f t="shared" si="240"/>
        <v>0</v>
      </c>
      <c r="N403" s="12">
        <f t="shared" si="240"/>
        <v>6492.799999999999</v>
      </c>
      <c r="O403" s="12">
        <f t="shared" si="240"/>
        <v>0</v>
      </c>
      <c r="P403" s="12">
        <f t="shared" si="240"/>
        <v>6492.799999999999</v>
      </c>
      <c r="Q403" s="12">
        <f t="shared" si="240"/>
        <v>0</v>
      </c>
      <c r="R403" s="12">
        <f t="shared" si="240"/>
        <v>6492.799999999999</v>
      </c>
      <c r="S403" s="12">
        <f t="shared" si="240"/>
        <v>0</v>
      </c>
      <c r="T403" s="12">
        <f t="shared" si="240"/>
        <v>6492.799999999999</v>
      </c>
      <c r="U403" s="12">
        <f t="shared" si="240"/>
        <v>0</v>
      </c>
      <c r="V403" s="12">
        <f t="shared" si="240"/>
        <v>6492.799999999999</v>
      </c>
    </row>
    <row r="404" spans="1:22" s="34" customFormat="1" ht="27.75" customHeight="1" hidden="1" outlineLevel="1">
      <c r="A404" s="8"/>
      <c r="B404" s="8"/>
      <c r="C404" s="9" t="s">
        <v>250</v>
      </c>
      <c r="D404" s="1"/>
      <c r="E404" s="2" t="s">
        <v>1</v>
      </c>
      <c r="F404" s="12">
        <f>F405</f>
        <v>5771.4</v>
      </c>
      <c r="G404" s="12">
        <f t="shared" si="240"/>
        <v>721.4</v>
      </c>
      <c r="H404" s="12">
        <f t="shared" si="240"/>
        <v>6492.799999999999</v>
      </c>
      <c r="I404" s="12">
        <f t="shared" si="240"/>
        <v>0</v>
      </c>
      <c r="J404" s="12">
        <f t="shared" si="240"/>
        <v>6492.799999999999</v>
      </c>
      <c r="K404" s="12">
        <f t="shared" si="240"/>
        <v>0</v>
      </c>
      <c r="L404" s="12">
        <f t="shared" si="240"/>
        <v>6492.799999999999</v>
      </c>
      <c r="M404" s="12">
        <f t="shared" si="240"/>
        <v>0</v>
      </c>
      <c r="N404" s="12">
        <f t="shared" si="240"/>
        <v>6492.799999999999</v>
      </c>
      <c r="O404" s="12">
        <f t="shared" si="240"/>
        <v>0</v>
      </c>
      <c r="P404" s="12">
        <f t="shared" si="240"/>
        <v>6492.799999999999</v>
      </c>
      <c r="Q404" s="12">
        <f t="shared" si="240"/>
        <v>0</v>
      </c>
      <c r="R404" s="12">
        <f t="shared" si="240"/>
        <v>6492.799999999999</v>
      </c>
      <c r="S404" s="12">
        <f t="shared" si="240"/>
        <v>0</v>
      </c>
      <c r="T404" s="12">
        <f t="shared" si="240"/>
        <v>6492.799999999999</v>
      </c>
      <c r="U404" s="12">
        <f t="shared" si="240"/>
        <v>0</v>
      </c>
      <c r="V404" s="12">
        <f t="shared" si="240"/>
        <v>6492.799999999999</v>
      </c>
    </row>
    <row r="405" spans="1:22" s="115" customFormat="1" ht="80.25" customHeight="1" hidden="1" outlineLevel="1">
      <c r="A405" s="8"/>
      <c r="B405" s="8"/>
      <c r="C405" s="9" t="s">
        <v>252</v>
      </c>
      <c r="D405" s="1"/>
      <c r="E405" s="2" t="s">
        <v>85</v>
      </c>
      <c r="F405" s="12">
        <f>F406</f>
        <v>5771.4</v>
      </c>
      <c r="G405" s="12">
        <f t="shared" si="240"/>
        <v>721.4</v>
      </c>
      <c r="H405" s="12">
        <f t="shared" si="240"/>
        <v>6492.799999999999</v>
      </c>
      <c r="I405" s="12">
        <f t="shared" si="240"/>
        <v>0</v>
      </c>
      <c r="J405" s="12">
        <f t="shared" si="240"/>
        <v>6492.799999999999</v>
      </c>
      <c r="K405" s="12">
        <f t="shared" si="240"/>
        <v>0</v>
      </c>
      <c r="L405" s="12">
        <f t="shared" si="240"/>
        <v>6492.799999999999</v>
      </c>
      <c r="M405" s="12">
        <f t="shared" si="240"/>
        <v>0</v>
      </c>
      <c r="N405" s="12">
        <f t="shared" si="240"/>
        <v>6492.799999999999</v>
      </c>
      <c r="O405" s="12">
        <f t="shared" si="240"/>
        <v>0</v>
      </c>
      <c r="P405" s="12">
        <f t="shared" si="240"/>
        <v>6492.799999999999</v>
      </c>
      <c r="Q405" s="12">
        <f t="shared" si="240"/>
        <v>0</v>
      </c>
      <c r="R405" s="12">
        <f t="shared" si="240"/>
        <v>6492.799999999999</v>
      </c>
      <c r="S405" s="12">
        <f t="shared" si="240"/>
        <v>0</v>
      </c>
      <c r="T405" s="12">
        <f t="shared" si="240"/>
        <v>6492.799999999999</v>
      </c>
      <c r="U405" s="12">
        <f t="shared" si="240"/>
        <v>0</v>
      </c>
      <c r="V405" s="12">
        <f t="shared" si="240"/>
        <v>6492.799999999999</v>
      </c>
    </row>
    <row r="406" spans="1:22" s="34" customFormat="1" ht="28.5" customHeight="1" hidden="1" outlineLevel="1">
      <c r="A406" s="8"/>
      <c r="B406" s="8"/>
      <c r="C406" s="9"/>
      <c r="D406" s="1" t="s">
        <v>54</v>
      </c>
      <c r="E406" s="2" t="s">
        <v>112</v>
      </c>
      <c r="F406" s="12">
        <v>5771.4</v>
      </c>
      <c r="G406" s="12">
        <v>721.4</v>
      </c>
      <c r="H406" s="12">
        <f>SUM(F406:G406)</f>
        <v>6492.799999999999</v>
      </c>
      <c r="I406" s="12"/>
      <c r="J406" s="12">
        <f>SUM(H406:I406)</f>
        <v>6492.799999999999</v>
      </c>
      <c r="K406" s="12"/>
      <c r="L406" s="12">
        <f>SUM(J406:K406)</f>
        <v>6492.799999999999</v>
      </c>
      <c r="M406" s="12"/>
      <c r="N406" s="12">
        <f>SUM(L406:M406)</f>
        <v>6492.799999999999</v>
      </c>
      <c r="O406" s="12"/>
      <c r="P406" s="12">
        <f>SUM(N406:O406)</f>
        <v>6492.799999999999</v>
      </c>
      <c r="Q406" s="12"/>
      <c r="R406" s="12">
        <f>SUM(P406:Q406)</f>
        <v>6492.799999999999</v>
      </c>
      <c r="S406" s="12"/>
      <c r="T406" s="12">
        <f>SUM(R406:S406)</f>
        <v>6492.799999999999</v>
      </c>
      <c r="U406" s="12"/>
      <c r="V406" s="12">
        <f>SUM(T406:U406)</f>
        <v>6492.799999999999</v>
      </c>
    </row>
    <row r="407" spans="1:22" s="34" customFormat="1" ht="17.25" customHeight="1" hidden="1" outlineLevel="1">
      <c r="A407" s="8"/>
      <c r="B407" s="8" t="s">
        <v>119</v>
      </c>
      <c r="C407" s="9"/>
      <c r="D407" s="1"/>
      <c r="E407" s="41" t="s">
        <v>120</v>
      </c>
      <c r="F407" s="12">
        <f aca="true" t="shared" si="241" ref="F407:U412">F408</f>
        <v>3150</v>
      </c>
      <c r="G407" s="12">
        <f t="shared" si="241"/>
        <v>0</v>
      </c>
      <c r="H407" s="12">
        <f t="shared" si="241"/>
        <v>3150</v>
      </c>
      <c r="I407" s="12">
        <f t="shared" si="241"/>
        <v>0</v>
      </c>
      <c r="J407" s="12">
        <f t="shared" si="241"/>
        <v>3150</v>
      </c>
      <c r="K407" s="12">
        <f t="shared" si="241"/>
        <v>0</v>
      </c>
      <c r="L407" s="12">
        <f t="shared" si="241"/>
        <v>3150</v>
      </c>
      <c r="M407" s="12">
        <f t="shared" si="241"/>
        <v>-999.9432</v>
      </c>
      <c r="N407" s="12">
        <f t="shared" si="241"/>
        <v>2150.0568</v>
      </c>
      <c r="O407" s="12">
        <f t="shared" si="241"/>
        <v>-2150.0568</v>
      </c>
      <c r="P407" s="12">
        <f t="shared" si="241"/>
        <v>0</v>
      </c>
      <c r="Q407" s="12">
        <f t="shared" si="241"/>
        <v>0</v>
      </c>
      <c r="R407" s="12">
        <f t="shared" si="241"/>
        <v>0</v>
      </c>
      <c r="S407" s="12">
        <f t="shared" si="241"/>
        <v>0</v>
      </c>
      <c r="T407" s="12">
        <f t="shared" si="241"/>
        <v>0</v>
      </c>
      <c r="U407" s="12">
        <f t="shared" si="241"/>
        <v>0</v>
      </c>
      <c r="V407" s="12">
        <f aca="true" t="shared" si="242" ref="U407:V412">V408</f>
        <v>0</v>
      </c>
    </row>
    <row r="408" spans="1:22" s="34" customFormat="1" ht="17.25" customHeight="1" hidden="1" outlineLevel="1">
      <c r="A408" s="8"/>
      <c r="B408" s="8" t="s">
        <v>121</v>
      </c>
      <c r="C408" s="9"/>
      <c r="D408" s="1"/>
      <c r="E408" s="41" t="s">
        <v>122</v>
      </c>
      <c r="F408" s="12">
        <f t="shared" si="241"/>
        <v>3150</v>
      </c>
      <c r="G408" s="12">
        <f t="shared" si="241"/>
        <v>0</v>
      </c>
      <c r="H408" s="12">
        <f t="shared" si="241"/>
        <v>3150</v>
      </c>
      <c r="I408" s="12">
        <f t="shared" si="241"/>
        <v>0</v>
      </c>
      <c r="J408" s="12">
        <f t="shared" si="241"/>
        <v>3150</v>
      </c>
      <c r="K408" s="12">
        <f t="shared" si="241"/>
        <v>0</v>
      </c>
      <c r="L408" s="12">
        <f t="shared" si="241"/>
        <v>3150</v>
      </c>
      <c r="M408" s="12">
        <f t="shared" si="241"/>
        <v>-999.9432</v>
      </c>
      <c r="N408" s="12">
        <f t="shared" si="241"/>
        <v>2150.0568</v>
      </c>
      <c r="O408" s="12">
        <f t="shared" si="241"/>
        <v>-2150.0568</v>
      </c>
      <c r="P408" s="12">
        <f t="shared" si="241"/>
        <v>0</v>
      </c>
      <c r="Q408" s="12">
        <f t="shared" si="241"/>
        <v>0</v>
      </c>
      <c r="R408" s="12">
        <f t="shared" si="241"/>
        <v>0</v>
      </c>
      <c r="S408" s="12">
        <f t="shared" si="241"/>
        <v>0</v>
      </c>
      <c r="T408" s="12">
        <f t="shared" si="241"/>
        <v>0</v>
      </c>
      <c r="U408" s="12">
        <f t="shared" si="242"/>
        <v>0</v>
      </c>
      <c r="V408" s="12">
        <f t="shared" si="242"/>
        <v>0</v>
      </c>
    </row>
    <row r="409" spans="1:22" s="34" customFormat="1" ht="29.25" customHeight="1" hidden="1" outlineLevel="1">
      <c r="A409" s="8"/>
      <c r="B409" s="8"/>
      <c r="C409" s="9" t="s">
        <v>160</v>
      </c>
      <c r="D409" s="33"/>
      <c r="E409" s="10" t="s">
        <v>547</v>
      </c>
      <c r="F409" s="12">
        <f t="shared" si="241"/>
        <v>3150</v>
      </c>
      <c r="G409" s="12">
        <f t="shared" si="241"/>
        <v>0</v>
      </c>
      <c r="H409" s="12">
        <f t="shared" si="241"/>
        <v>3150</v>
      </c>
      <c r="I409" s="12">
        <f t="shared" si="241"/>
        <v>0</v>
      </c>
      <c r="J409" s="12">
        <f t="shared" si="241"/>
        <v>3150</v>
      </c>
      <c r="K409" s="12">
        <f t="shared" si="241"/>
        <v>0</v>
      </c>
      <c r="L409" s="12">
        <f t="shared" si="241"/>
        <v>3150</v>
      </c>
      <c r="M409" s="12">
        <f t="shared" si="241"/>
        <v>-999.9432</v>
      </c>
      <c r="N409" s="12">
        <f t="shared" si="241"/>
        <v>2150.0568</v>
      </c>
      <c r="O409" s="12">
        <f t="shared" si="241"/>
        <v>-2150.0568</v>
      </c>
      <c r="P409" s="12">
        <f t="shared" si="241"/>
        <v>0</v>
      </c>
      <c r="Q409" s="12">
        <f t="shared" si="241"/>
        <v>0</v>
      </c>
      <c r="R409" s="12">
        <f t="shared" si="241"/>
        <v>0</v>
      </c>
      <c r="S409" s="12">
        <f t="shared" si="241"/>
        <v>0</v>
      </c>
      <c r="T409" s="12">
        <f t="shared" si="241"/>
        <v>0</v>
      </c>
      <c r="U409" s="12">
        <f t="shared" si="242"/>
        <v>0</v>
      </c>
      <c r="V409" s="12">
        <f t="shared" si="242"/>
        <v>0</v>
      </c>
    </row>
    <row r="410" spans="1:22" s="34" customFormat="1" ht="28.5" customHeight="1" hidden="1" outlineLevel="1">
      <c r="A410" s="8"/>
      <c r="B410" s="8"/>
      <c r="C410" s="9" t="s">
        <v>161</v>
      </c>
      <c r="D410" s="33"/>
      <c r="E410" s="10" t="s">
        <v>548</v>
      </c>
      <c r="F410" s="12">
        <f t="shared" si="241"/>
        <v>3150</v>
      </c>
      <c r="G410" s="12">
        <f t="shared" si="241"/>
        <v>0</v>
      </c>
      <c r="H410" s="12">
        <f t="shared" si="241"/>
        <v>3150</v>
      </c>
      <c r="I410" s="12">
        <f t="shared" si="241"/>
        <v>0</v>
      </c>
      <c r="J410" s="12">
        <f t="shared" si="241"/>
        <v>3150</v>
      </c>
      <c r="K410" s="12">
        <f t="shared" si="241"/>
        <v>0</v>
      </c>
      <c r="L410" s="12">
        <f t="shared" si="241"/>
        <v>3150</v>
      </c>
      <c r="M410" s="12">
        <f t="shared" si="241"/>
        <v>-999.9432</v>
      </c>
      <c r="N410" s="12">
        <f t="shared" si="241"/>
        <v>2150.0568</v>
      </c>
      <c r="O410" s="12">
        <f t="shared" si="241"/>
        <v>-2150.0568</v>
      </c>
      <c r="P410" s="12">
        <f t="shared" si="241"/>
        <v>0</v>
      </c>
      <c r="Q410" s="12">
        <f t="shared" si="241"/>
        <v>0</v>
      </c>
      <c r="R410" s="12">
        <f t="shared" si="241"/>
        <v>0</v>
      </c>
      <c r="S410" s="12">
        <f t="shared" si="241"/>
        <v>0</v>
      </c>
      <c r="T410" s="12">
        <f t="shared" si="241"/>
        <v>0</v>
      </c>
      <c r="U410" s="12">
        <f t="shared" si="242"/>
        <v>0</v>
      </c>
      <c r="V410" s="12">
        <f t="shared" si="242"/>
        <v>0</v>
      </c>
    </row>
    <row r="411" spans="1:22" s="34" customFormat="1" ht="28.5" customHeight="1" hidden="1" outlineLevel="1">
      <c r="A411" s="8"/>
      <c r="B411" s="8"/>
      <c r="C411" s="9" t="s">
        <v>272</v>
      </c>
      <c r="D411" s="33"/>
      <c r="E411" s="10" t="s">
        <v>461</v>
      </c>
      <c r="F411" s="12">
        <f t="shared" si="241"/>
        <v>3150</v>
      </c>
      <c r="G411" s="12">
        <f t="shared" si="241"/>
        <v>0</v>
      </c>
      <c r="H411" s="12">
        <f t="shared" si="241"/>
        <v>3150</v>
      </c>
      <c r="I411" s="12">
        <f t="shared" si="241"/>
        <v>0</v>
      </c>
      <c r="J411" s="12">
        <f t="shared" si="241"/>
        <v>3150</v>
      </c>
      <c r="K411" s="12">
        <f t="shared" si="241"/>
        <v>0</v>
      </c>
      <c r="L411" s="12">
        <f t="shared" si="241"/>
        <v>3150</v>
      </c>
      <c r="M411" s="12">
        <f t="shared" si="241"/>
        <v>-999.9432</v>
      </c>
      <c r="N411" s="12">
        <f t="shared" si="241"/>
        <v>2150.0568</v>
      </c>
      <c r="O411" s="12">
        <f t="shared" si="241"/>
        <v>-2150.0568</v>
      </c>
      <c r="P411" s="12">
        <f t="shared" si="241"/>
        <v>0</v>
      </c>
      <c r="Q411" s="12">
        <f t="shared" si="241"/>
        <v>0</v>
      </c>
      <c r="R411" s="12">
        <f t="shared" si="241"/>
        <v>0</v>
      </c>
      <c r="S411" s="12">
        <f t="shared" si="241"/>
        <v>0</v>
      </c>
      <c r="T411" s="12">
        <f t="shared" si="241"/>
        <v>0</v>
      </c>
      <c r="U411" s="12">
        <f t="shared" si="242"/>
        <v>0</v>
      </c>
      <c r="V411" s="12">
        <f t="shared" si="242"/>
        <v>0</v>
      </c>
    </row>
    <row r="412" spans="1:22" s="34" customFormat="1" ht="66.75" customHeight="1" hidden="1" outlineLevel="1">
      <c r="A412" s="8"/>
      <c r="B412" s="8"/>
      <c r="C412" s="9" t="s">
        <v>476</v>
      </c>
      <c r="D412" s="1"/>
      <c r="E412" s="2" t="s">
        <v>477</v>
      </c>
      <c r="F412" s="12">
        <f t="shared" si="241"/>
        <v>3150</v>
      </c>
      <c r="G412" s="12">
        <f t="shared" si="241"/>
        <v>0</v>
      </c>
      <c r="H412" s="12">
        <f t="shared" si="241"/>
        <v>3150</v>
      </c>
      <c r="I412" s="12">
        <f t="shared" si="241"/>
        <v>0</v>
      </c>
      <c r="J412" s="12">
        <f t="shared" si="241"/>
        <v>3150</v>
      </c>
      <c r="K412" s="12">
        <f t="shared" si="241"/>
        <v>0</v>
      </c>
      <c r="L412" s="12">
        <f t="shared" si="241"/>
        <v>3150</v>
      </c>
      <c r="M412" s="12">
        <f t="shared" si="241"/>
        <v>-999.9432</v>
      </c>
      <c r="N412" s="12">
        <f t="shared" si="241"/>
        <v>2150.0568</v>
      </c>
      <c r="O412" s="12">
        <f t="shared" si="241"/>
        <v>-2150.0568</v>
      </c>
      <c r="P412" s="12">
        <f t="shared" si="241"/>
        <v>0</v>
      </c>
      <c r="Q412" s="12">
        <f t="shared" si="241"/>
        <v>0</v>
      </c>
      <c r="R412" s="12">
        <f t="shared" si="241"/>
        <v>0</v>
      </c>
      <c r="S412" s="12">
        <f t="shared" si="241"/>
        <v>0</v>
      </c>
      <c r="T412" s="12">
        <f t="shared" si="241"/>
        <v>0</v>
      </c>
      <c r="U412" s="12">
        <f t="shared" si="242"/>
        <v>0</v>
      </c>
      <c r="V412" s="12">
        <f t="shared" si="242"/>
        <v>0</v>
      </c>
    </row>
    <row r="413" spans="1:22" s="34" customFormat="1" ht="27.75" customHeight="1" hidden="1" outlineLevel="1">
      <c r="A413" s="8"/>
      <c r="B413" s="8"/>
      <c r="C413" s="9"/>
      <c r="D413" s="1" t="s">
        <v>54</v>
      </c>
      <c r="E413" s="2" t="s">
        <v>112</v>
      </c>
      <c r="F413" s="12">
        <v>3150</v>
      </c>
      <c r="G413" s="12"/>
      <c r="H413" s="12">
        <f>SUM(F413:G413)</f>
        <v>3150</v>
      </c>
      <c r="I413" s="12"/>
      <c r="J413" s="12">
        <f>SUM(H413:I413)</f>
        <v>3150</v>
      </c>
      <c r="K413" s="12"/>
      <c r="L413" s="12">
        <f>SUM(J413:K413)</f>
        <v>3150</v>
      </c>
      <c r="M413" s="12">
        <v>-999.9432</v>
      </c>
      <c r="N413" s="12">
        <f>SUM(L413:M413)</f>
        <v>2150.0568</v>
      </c>
      <c r="O413" s="12">
        <v>-2150.0568</v>
      </c>
      <c r="P413" s="12">
        <f>SUM(N413:O413)</f>
        <v>0</v>
      </c>
      <c r="Q413" s="12"/>
      <c r="R413" s="12">
        <f>SUM(P413:Q413)</f>
        <v>0</v>
      </c>
      <c r="S413" s="12"/>
      <c r="T413" s="12">
        <f>SUM(R413:S413)</f>
        <v>0</v>
      </c>
      <c r="U413" s="12"/>
      <c r="V413" s="12">
        <f>SUM(T413:U413)</f>
        <v>0</v>
      </c>
    </row>
    <row r="414" spans="1:22" s="34" customFormat="1" ht="16.5" customHeight="1" hidden="1" outlineLevel="1">
      <c r="A414" s="8"/>
      <c r="B414" s="8" t="s">
        <v>71</v>
      </c>
      <c r="C414" s="9"/>
      <c r="D414" s="1"/>
      <c r="E414" s="2" t="s">
        <v>72</v>
      </c>
      <c r="F414" s="12">
        <f aca="true" t="shared" si="243" ref="F414:U419">F415</f>
        <v>2.59</v>
      </c>
      <c r="G414" s="12">
        <f t="shared" si="243"/>
        <v>0</v>
      </c>
      <c r="H414" s="12">
        <f t="shared" si="243"/>
        <v>2.59</v>
      </c>
      <c r="I414" s="12">
        <f t="shared" si="243"/>
        <v>0</v>
      </c>
      <c r="J414" s="12">
        <f t="shared" si="243"/>
        <v>2.59</v>
      </c>
      <c r="K414" s="12">
        <f t="shared" si="243"/>
        <v>0</v>
      </c>
      <c r="L414" s="12">
        <f t="shared" si="243"/>
        <v>2.59</v>
      </c>
      <c r="M414" s="12">
        <f t="shared" si="243"/>
        <v>0</v>
      </c>
      <c r="N414" s="12">
        <f t="shared" si="243"/>
        <v>2.59</v>
      </c>
      <c r="O414" s="12">
        <f t="shared" si="243"/>
        <v>0</v>
      </c>
      <c r="P414" s="12">
        <f t="shared" si="243"/>
        <v>2.59</v>
      </c>
      <c r="Q414" s="12">
        <f t="shared" si="243"/>
        <v>0</v>
      </c>
      <c r="R414" s="12">
        <f t="shared" si="243"/>
        <v>2.59</v>
      </c>
      <c r="S414" s="12">
        <f t="shared" si="243"/>
        <v>0</v>
      </c>
      <c r="T414" s="12">
        <f t="shared" si="243"/>
        <v>2.59</v>
      </c>
      <c r="U414" s="12">
        <f t="shared" si="243"/>
        <v>0</v>
      </c>
      <c r="V414" s="12">
        <f aca="true" t="shared" si="244" ref="U414:V419">V415</f>
        <v>2.59</v>
      </c>
    </row>
    <row r="415" spans="1:22" s="34" customFormat="1" ht="31.5" customHeight="1" hidden="1" outlineLevel="1">
      <c r="A415" s="8"/>
      <c r="B415" s="8" t="s">
        <v>73</v>
      </c>
      <c r="C415" s="9"/>
      <c r="D415" s="1"/>
      <c r="E415" s="2" t="s">
        <v>500</v>
      </c>
      <c r="F415" s="12">
        <f t="shared" si="243"/>
        <v>2.59</v>
      </c>
      <c r="G415" s="12">
        <f t="shared" si="243"/>
        <v>0</v>
      </c>
      <c r="H415" s="12">
        <f t="shared" si="243"/>
        <v>2.59</v>
      </c>
      <c r="I415" s="12">
        <f t="shared" si="243"/>
        <v>0</v>
      </c>
      <c r="J415" s="12">
        <f t="shared" si="243"/>
        <v>2.59</v>
      </c>
      <c r="K415" s="12">
        <f t="shared" si="243"/>
        <v>0</v>
      </c>
      <c r="L415" s="12">
        <f t="shared" si="243"/>
        <v>2.59</v>
      </c>
      <c r="M415" s="12">
        <f t="shared" si="243"/>
        <v>0</v>
      </c>
      <c r="N415" s="12">
        <f t="shared" si="243"/>
        <v>2.59</v>
      </c>
      <c r="O415" s="12">
        <f t="shared" si="243"/>
        <v>0</v>
      </c>
      <c r="P415" s="12">
        <f t="shared" si="243"/>
        <v>2.59</v>
      </c>
      <c r="Q415" s="12">
        <f t="shared" si="243"/>
        <v>0</v>
      </c>
      <c r="R415" s="12">
        <f t="shared" si="243"/>
        <v>2.59</v>
      </c>
      <c r="S415" s="12">
        <f t="shared" si="243"/>
        <v>0</v>
      </c>
      <c r="T415" s="12">
        <f t="shared" si="243"/>
        <v>2.59</v>
      </c>
      <c r="U415" s="12">
        <f t="shared" si="244"/>
        <v>0</v>
      </c>
      <c r="V415" s="12">
        <f t="shared" si="244"/>
        <v>2.59</v>
      </c>
    </row>
    <row r="416" spans="1:22" s="34" customFormat="1" ht="41.25" customHeight="1" hidden="1" outlineLevel="1">
      <c r="A416" s="8"/>
      <c r="B416" s="8"/>
      <c r="C416" s="37" t="s">
        <v>332</v>
      </c>
      <c r="D416" s="1"/>
      <c r="E416" s="2" t="s">
        <v>564</v>
      </c>
      <c r="F416" s="12">
        <f t="shared" si="243"/>
        <v>2.59</v>
      </c>
      <c r="G416" s="12">
        <f t="shared" si="243"/>
        <v>0</v>
      </c>
      <c r="H416" s="12">
        <f t="shared" si="243"/>
        <v>2.59</v>
      </c>
      <c r="I416" s="12">
        <f t="shared" si="243"/>
        <v>0</v>
      </c>
      <c r="J416" s="12">
        <f t="shared" si="243"/>
        <v>2.59</v>
      </c>
      <c r="K416" s="12">
        <f t="shared" si="243"/>
        <v>0</v>
      </c>
      <c r="L416" s="12">
        <f t="shared" si="243"/>
        <v>2.59</v>
      </c>
      <c r="M416" s="12">
        <f t="shared" si="243"/>
        <v>0</v>
      </c>
      <c r="N416" s="12">
        <f t="shared" si="243"/>
        <v>2.59</v>
      </c>
      <c r="O416" s="12">
        <f t="shared" si="243"/>
        <v>0</v>
      </c>
      <c r="P416" s="12">
        <f t="shared" si="243"/>
        <v>2.59</v>
      </c>
      <c r="Q416" s="12">
        <f t="shared" si="243"/>
        <v>0</v>
      </c>
      <c r="R416" s="12">
        <f t="shared" si="243"/>
        <v>2.59</v>
      </c>
      <c r="S416" s="12">
        <f t="shared" si="243"/>
        <v>0</v>
      </c>
      <c r="T416" s="12">
        <f t="shared" si="243"/>
        <v>2.59</v>
      </c>
      <c r="U416" s="12">
        <f t="shared" si="244"/>
        <v>0</v>
      </c>
      <c r="V416" s="12">
        <f t="shared" si="244"/>
        <v>2.59</v>
      </c>
    </row>
    <row r="417" spans="1:22" s="34" customFormat="1" ht="41.25" customHeight="1" hidden="1" outlineLevel="1">
      <c r="A417" s="8"/>
      <c r="B417" s="8"/>
      <c r="C417" s="37" t="s">
        <v>333</v>
      </c>
      <c r="D417" s="1"/>
      <c r="E417" s="2" t="s">
        <v>335</v>
      </c>
      <c r="F417" s="12">
        <f t="shared" si="243"/>
        <v>2.59</v>
      </c>
      <c r="G417" s="12">
        <f t="shared" si="243"/>
        <v>0</v>
      </c>
      <c r="H417" s="12">
        <f t="shared" si="243"/>
        <v>2.59</v>
      </c>
      <c r="I417" s="12">
        <f t="shared" si="243"/>
        <v>0</v>
      </c>
      <c r="J417" s="12">
        <f t="shared" si="243"/>
        <v>2.59</v>
      </c>
      <c r="K417" s="12">
        <f t="shared" si="243"/>
        <v>0</v>
      </c>
      <c r="L417" s="12">
        <f t="shared" si="243"/>
        <v>2.59</v>
      </c>
      <c r="M417" s="12">
        <f t="shared" si="243"/>
        <v>0</v>
      </c>
      <c r="N417" s="12">
        <f t="shared" si="243"/>
        <v>2.59</v>
      </c>
      <c r="O417" s="12">
        <f t="shared" si="243"/>
        <v>0</v>
      </c>
      <c r="P417" s="12">
        <f t="shared" si="243"/>
        <v>2.59</v>
      </c>
      <c r="Q417" s="12">
        <f t="shared" si="243"/>
        <v>0</v>
      </c>
      <c r="R417" s="12">
        <f t="shared" si="243"/>
        <v>2.59</v>
      </c>
      <c r="S417" s="12">
        <f t="shared" si="243"/>
        <v>0</v>
      </c>
      <c r="T417" s="12">
        <f t="shared" si="243"/>
        <v>2.59</v>
      </c>
      <c r="U417" s="12">
        <f t="shared" si="244"/>
        <v>0</v>
      </c>
      <c r="V417" s="12">
        <f t="shared" si="244"/>
        <v>2.59</v>
      </c>
    </row>
    <row r="418" spans="1:22" s="34" customFormat="1" ht="28.5" customHeight="1" hidden="1" outlineLevel="1">
      <c r="A418" s="8"/>
      <c r="B418" s="8"/>
      <c r="C418" s="37" t="s">
        <v>334</v>
      </c>
      <c r="D418" s="1"/>
      <c r="E418" s="2" t="s">
        <v>336</v>
      </c>
      <c r="F418" s="12">
        <f t="shared" si="243"/>
        <v>2.59</v>
      </c>
      <c r="G418" s="12">
        <f t="shared" si="243"/>
        <v>0</v>
      </c>
      <c r="H418" s="12">
        <f t="shared" si="243"/>
        <v>2.59</v>
      </c>
      <c r="I418" s="12">
        <f t="shared" si="243"/>
        <v>0</v>
      </c>
      <c r="J418" s="12">
        <f t="shared" si="243"/>
        <v>2.59</v>
      </c>
      <c r="K418" s="12">
        <f t="shared" si="243"/>
        <v>0</v>
      </c>
      <c r="L418" s="12">
        <f t="shared" si="243"/>
        <v>2.59</v>
      </c>
      <c r="M418" s="12">
        <f t="shared" si="243"/>
        <v>0</v>
      </c>
      <c r="N418" s="12">
        <f t="shared" si="243"/>
        <v>2.59</v>
      </c>
      <c r="O418" s="12">
        <f t="shared" si="243"/>
        <v>0</v>
      </c>
      <c r="P418" s="12">
        <f t="shared" si="243"/>
        <v>2.59</v>
      </c>
      <c r="Q418" s="12">
        <f t="shared" si="243"/>
        <v>0</v>
      </c>
      <c r="R418" s="12">
        <f t="shared" si="243"/>
        <v>2.59</v>
      </c>
      <c r="S418" s="12">
        <f t="shared" si="243"/>
        <v>0</v>
      </c>
      <c r="T418" s="12">
        <f t="shared" si="243"/>
        <v>2.59</v>
      </c>
      <c r="U418" s="12">
        <f t="shared" si="244"/>
        <v>0</v>
      </c>
      <c r="V418" s="12">
        <f t="shared" si="244"/>
        <v>2.59</v>
      </c>
    </row>
    <row r="419" spans="1:22" s="34" customFormat="1" ht="28.5" customHeight="1" hidden="1" outlineLevel="1">
      <c r="A419" s="8"/>
      <c r="B419" s="8"/>
      <c r="C419" s="37" t="s">
        <v>338</v>
      </c>
      <c r="D419" s="1"/>
      <c r="E419" s="2" t="s">
        <v>339</v>
      </c>
      <c r="F419" s="12">
        <f t="shared" si="243"/>
        <v>2.59</v>
      </c>
      <c r="G419" s="12">
        <f t="shared" si="243"/>
        <v>0</v>
      </c>
      <c r="H419" s="12">
        <f t="shared" si="243"/>
        <v>2.59</v>
      </c>
      <c r="I419" s="12">
        <f t="shared" si="243"/>
        <v>0</v>
      </c>
      <c r="J419" s="12">
        <f t="shared" si="243"/>
        <v>2.59</v>
      </c>
      <c r="K419" s="12">
        <f t="shared" si="243"/>
        <v>0</v>
      </c>
      <c r="L419" s="12">
        <f t="shared" si="243"/>
        <v>2.59</v>
      </c>
      <c r="M419" s="12">
        <f t="shared" si="243"/>
        <v>0</v>
      </c>
      <c r="N419" s="12">
        <f t="shared" si="243"/>
        <v>2.59</v>
      </c>
      <c r="O419" s="12">
        <f t="shared" si="243"/>
        <v>0</v>
      </c>
      <c r="P419" s="12">
        <f t="shared" si="243"/>
        <v>2.59</v>
      </c>
      <c r="Q419" s="12">
        <f t="shared" si="243"/>
        <v>0</v>
      </c>
      <c r="R419" s="12">
        <f t="shared" si="243"/>
        <v>2.59</v>
      </c>
      <c r="S419" s="12">
        <f t="shared" si="243"/>
        <v>0</v>
      </c>
      <c r="T419" s="12">
        <f t="shared" si="243"/>
        <v>2.59</v>
      </c>
      <c r="U419" s="12">
        <f t="shared" si="244"/>
        <v>0</v>
      </c>
      <c r="V419" s="12">
        <f t="shared" si="244"/>
        <v>2.59</v>
      </c>
    </row>
    <row r="420" spans="1:22" s="34" customFormat="1" ht="17.25" customHeight="1" hidden="1" outlineLevel="1">
      <c r="A420" s="8"/>
      <c r="B420" s="8"/>
      <c r="C420" s="37"/>
      <c r="D420" s="8">
        <v>700</v>
      </c>
      <c r="E420" s="10" t="s">
        <v>70</v>
      </c>
      <c r="F420" s="12">
        <f>3-0.41</f>
        <v>2.59</v>
      </c>
      <c r="G420" s="12"/>
      <c r="H420" s="12">
        <f>SUM(F420:G420)</f>
        <v>2.59</v>
      </c>
      <c r="I420" s="12"/>
      <c r="J420" s="12">
        <f>SUM(H420:I420)</f>
        <v>2.59</v>
      </c>
      <c r="K420" s="12"/>
      <c r="L420" s="12">
        <f>SUM(J420:K420)</f>
        <v>2.59</v>
      </c>
      <c r="M420" s="12"/>
      <c r="N420" s="12">
        <f>SUM(L420:M420)</f>
        <v>2.59</v>
      </c>
      <c r="O420" s="12"/>
      <c r="P420" s="12">
        <f>SUM(N420:O420)</f>
        <v>2.59</v>
      </c>
      <c r="Q420" s="12"/>
      <c r="R420" s="12">
        <f>SUM(P420:Q420)</f>
        <v>2.59</v>
      </c>
      <c r="S420" s="12"/>
      <c r="T420" s="12">
        <f>SUM(R420:S420)</f>
        <v>2.59</v>
      </c>
      <c r="U420" s="12"/>
      <c r="V420" s="12">
        <f>SUM(T420:U420)</f>
        <v>2.59</v>
      </c>
    </row>
    <row r="421" spans="1:22" s="34" customFormat="1" ht="16.5" customHeight="1" collapsed="1">
      <c r="A421" s="35">
        <v>907</v>
      </c>
      <c r="B421" s="35"/>
      <c r="C421" s="35"/>
      <c r="D421" s="35"/>
      <c r="E421" s="36" t="s">
        <v>472</v>
      </c>
      <c r="F421" s="11">
        <f aca="true" t="shared" si="245" ref="F421:V421">F422</f>
        <v>2385</v>
      </c>
      <c r="G421" s="11">
        <f t="shared" si="245"/>
        <v>0</v>
      </c>
      <c r="H421" s="11">
        <f t="shared" si="245"/>
        <v>2385</v>
      </c>
      <c r="I421" s="11">
        <f t="shared" si="245"/>
        <v>0</v>
      </c>
      <c r="J421" s="11">
        <f t="shared" si="245"/>
        <v>2385</v>
      </c>
      <c r="K421" s="11">
        <f t="shared" si="245"/>
        <v>0</v>
      </c>
      <c r="L421" s="11">
        <f t="shared" si="245"/>
        <v>2385</v>
      </c>
      <c r="M421" s="11">
        <f t="shared" si="245"/>
        <v>0</v>
      </c>
      <c r="N421" s="11">
        <f t="shared" si="245"/>
        <v>2385</v>
      </c>
      <c r="O421" s="11">
        <f t="shared" si="245"/>
        <v>0</v>
      </c>
      <c r="P421" s="11">
        <f t="shared" si="245"/>
        <v>2385</v>
      </c>
      <c r="Q421" s="11">
        <f t="shared" si="245"/>
        <v>0</v>
      </c>
      <c r="R421" s="11">
        <f t="shared" si="245"/>
        <v>2385</v>
      </c>
      <c r="S421" s="11">
        <f t="shared" si="245"/>
        <v>0</v>
      </c>
      <c r="T421" s="11">
        <f t="shared" si="245"/>
        <v>2385</v>
      </c>
      <c r="U421" s="11">
        <f t="shared" si="245"/>
        <v>-141.6</v>
      </c>
      <c r="V421" s="11">
        <f t="shared" si="245"/>
        <v>2243.4</v>
      </c>
    </row>
    <row r="422" spans="1:22" s="34" customFormat="1" ht="16.5" customHeight="1">
      <c r="A422" s="8"/>
      <c r="B422" s="8" t="s">
        <v>98</v>
      </c>
      <c r="C422" s="37"/>
      <c r="D422" s="8"/>
      <c r="E422" s="10" t="s">
        <v>170</v>
      </c>
      <c r="F422" s="12">
        <f aca="true" t="shared" si="246" ref="F422:L422">F423+F431</f>
        <v>2385</v>
      </c>
      <c r="G422" s="12">
        <f t="shared" si="246"/>
        <v>0</v>
      </c>
      <c r="H422" s="12">
        <f t="shared" si="246"/>
        <v>2385</v>
      </c>
      <c r="I422" s="12">
        <f t="shared" si="246"/>
        <v>0</v>
      </c>
      <c r="J422" s="12">
        <f t="shared" si="246"/>
        <v>2385</v>
      </c>
      <c r="K422" s="12">
        <f t="shared" si="246"/>
        <v>0</v>
      </c>
      <c r="L422" s="12">
        <f t="shared" si="246"/>
        <v>2385</v>
      </c>
      <c r="M422" s="12">
        <f aca="true" t="shared" si="247" ref="M422:R422">M423+M431</f>
        <v>0</v>
      </c>
      <c r="N422" s="12">
        <f t="shared" si="247"/>
        <v>2385</v>
      </c>
      <c r="O422" s="12">
        <f t="shared" si="247"/>
        <v>0</v>
      </c>
      <c r="P422" s="12">
        <f t="shared" si="247"/>
        <v>2385</v>
      </c>
      <c r="Q422" s="12">
        <f t="shared" si="247"/>
        <v>0</v>
      </c>
      <c r="R422" s="12">
        <f t="shared" si="247"/>
        <v>2385</v>
      </c>
      <c r="S422" s="12">
        <f>S423+S431</f>
        <v>0</v>
      </c>
      <c r="T422" s="12">
        <f>T423+T431</f>
        <v>2385</v>
      </c>
      <c r="U422" s="12">
        <f>U423+U431</f>
        <v>-141.6</v>
      </c>
      <c r="V422" s="12">
        <f>V423+V431</f>
        <v>2243.4</v>
      </c>
    </row>
    <row r="423" spans="1:22" s="34" customFormat="1" ht="40.5" customHeight="1">
      <c r="A423" s="8"/>
      <c r="B423" s="8" t="s">
        <v>171</v>
      </c>
      <c r="C423" s="37"/>
      <c r="D423" s="8"/>
      <c r="E423" s="10" t="s">
        <v>172</v>
      </c>
      <c r="F423" s="12">
        <f aca="true" t="shared" si="248" ref="F423:U424">F424</f>
        <v>2295</v>
      </c>
      <c r="G423" s="12">
        <f t="shared" si="248"/>
        <v>0</v>
      </c>
      <c r="H423" s="12">
        <f t="shared" si="248"/>
        <v>2295</v>
      </c>
      <c r="I423" s="12">
        <f t="shared" si="248"/>
        <v>0</v>
      </c>
      <c r="J423" s="12">
        <f t="shared" si="248"/>
        <v>2295</v>
      </c>
      <c r="K423" s="12">
        <f t="shared" si="248"/>
        <v>0</v>
      </c>
      <c r="L423" s="12">
        <f t="shared" si="248"/>
        <v>2295</v>
      </c>
      <c r="M423" s="12">
        <f t="shared" si="248"/>
        <v>0</v>
      </c>
      <c r="N423" s="12">
        <f t="shared" si="248"/>
        <v>2295</v>
      </c>
      <c r="O423" s="12">
        <f t="shared" si="248"/>
        <v>0</v>
      </c>
      <c r="P423" s="12">
        <f t="shared" si="248"/>
        <v>2295</v>
      </c>
      <c r="Q423" s="12">
        <f t="shared" si="248"/>
        <v>0</v>
      </c>
      <c r="R423" s="12">
        <f t="shared" si="248"/>
        <v>2295</v>
      </c>
      <c r="S423" s="12">
        <f t="shared" si="248"/>
        <v>-80</v>
      </c>
      <c r="T423" s="12">
        <f t="shared" si="248"/>
        <v>2215</v>
      </c>
      <c r="U423" s="12">
        <f t="shared" si="248"/>
        <v>-141.6</v>
      </c>
      <c r="V423" s="12">
        <f>V424</f>
        <v>2073.4</v>
      </c>
    </row>
    <row r="424" spans="1:22" s="34" customFormat="1" ht="30" customHeight="1">
      <c r="A424" s="8"/>
      <c r="B424" s="8"/>
      <c r="C424" s="37" t="s">
        <v>39</v>
      </c>
      <c r="D424" s="8"/>
      <c r="E424" s="10" t="s">
        <v>348</v>
      </c>
      <c r="F424" s="12">
        <f t="shared" si="248"/>
        <v>2295</v>
      </c>
      <c r="G424" s="12">
        <f t="shared" si="248"/>
        <v>0</v>
      </c>
      <c r="H424" s="12">
        <f t="shared" si="248"/>
        <v>2295</v>
      </c>
      <c r="I424" s="12">
        <f t="shared" si="248"/>
        <v>0</v>
      </c>
      <c r="J424" s="12">
        <f t="shared" si="248"/>
        <v>2295</v>
      </c>
      <c r="K424" s="12">
        <f t="shared" si="248"/>
        <v>0</v>
      </c>
      <c r="L424" s="12">
        <f t="shared" si="248"/>
        <v>2295</v>
      </c>
      <c r="M424" s="12">
        <f t="shared" si="248"/>
        <v>0</v>
      </c>
      <c r="N424" s="12">
        <f t="shared" si="248"/>
        <v>2295</v>
      </c>
      <c r="O424" s="12">
        <f t="shared" si="248"/>
        <v>0</v>
      </c>
      <c r="P424" s="12">
        <f t="shared" si="248"/>
        <v>2295</v>
      </c>
      <c r="Q424" s="12">
        <f t="shared" si="248"/>
        <v>0</v>
      </c>
      <c r="R424" s="12">
        <f t="shared" si="248"/>
        <v>2295</v>
      </c>
      <c r="S424" s="12">
        <f t="shared" si="248"/>
        <v>-80</v>
      </c>
      <c r="T424" s="12">
        <f t="shared" si="248"/>
        <v>2215</v>
      </c>
      <c r="U424" s="12">
        <f>U425</f>
        <v>-141.6</v>
      </c>
      <c r="V424" s="12">
        <f>V425</f>
        <v>2073.4</v>
      </c>
    </row>
    <row r="425" spans="1:22" s="34" customFormat="1" ht="41.25" customHeight="1">
      <c r="A425" s="8"/>
      <c r="B425" s="8"/>
      <c r="C425" s="37" t="s">
        <v>40</v>
      </c>
      <c r="D425" s="1"/>
      <c r="E425" s="2" t="s">
        <v>349</v>
      </c>
      <c r="F425" s="12">
        <f aca="true" t="shared" si="249" ref="F425:L425">F426+F429</f>
        <v>2295</v>
      </c>
      <c r="G425" s="12">
        <f t="shared" si="249"/>
        <v>0</v>
      </c>
      <c r="H425" s="12">
        <f t="shared" si="249"/>
        <v>2295</v>
      </c>
      <c r="I425" s="12">
        <f t="shared" si="249"/>
        <v>0</v>
      </c>
      <c r="J425" s="12">
        <f t="shared" si="249"/>
        <v>2295</v>
      </c>
      <c r="K425" s="12">
        <f t="shared" si="249"/>
        <v>0</v>
      </c>
      <c r="L425" s="12">
        <f t="shared" si="249"/>
        <v>2295</v>
      </c>
      <c r="M425" s="12">
        <f aca="true" t="shared" si="250" ref="M425:R425">M426+M429</f>
        <v>0</v>
      </c>
      <c r="N425" s="12">
        <f t="shared" si="250"/>
        <v>2295</v>
      </c>
      <c r="O425" s="12">
        <f t="shared" si="250"/>
        <v>0</v>
      </c>
      <c r="P425" s="12">
        <f t="shared" si="250"/>
        <v>2295</v>
      </c>
      <c r="Q425" s="12">
        <f t="shared" si="250"/>
        <v>0</v>
      </c>
      <c r="R425" s="12">
        <f t="shared" si="250"/>
        <v>2295</v>
      </c>
      <c r="S425" s="12">
        <f>S426+S429</f>
        <v>-80</v>
      </c>
      <c r="T425" s="12">
        <f>T426+T429</f>
        <v>2215</v>
      </c>
      <c r="U425" s="12">
        <f>U426+U429</f>
        <v>-141.6</v>
      </c>
      <c r="V425" s="12">
        <f>V426+V429</f>
        <v>2073.4</v>
      </c>
    </row>
    <row r="426" spans="1:22" s="62" customFormat="1" ht="17.25" customHeight="1" hidden="1" outlineLevel="1">
      <c r="A426" s="8"/>
      <c r="B426" s="8"/>
      <c r="C426" s="9" t="s">
        <v>351</v>
      </c>
      <c r="D426" s="37"/>
      <c r="E426" s="10" t="s">
        <v>8</v>
      </c>
      <c r="F426" s="12">
        <f aca="true" t="shared" si="251" ref="F426:L426">SUM(F427:F428)</f>
        <v>1651</v>
      </c>
      <c r="G426" s="12">
        <f t="shared" si="251"/>
        <v>0</v>
      </c>
      <c r="H426" s="12">
        <f t="shared" si="251"/>
        <v>1651</v>
      </c>
      <c r="I426" s="12">
        <f t="shared" si="251"/>
        <v>0</v>
      </c>
      <c r="J426" s="12">
        <f t="shared" si="251"/>
        <v>1651</v>
      </c>
      <c r="K426" s="12">
        <f t="shared" si="251"/>
        <v>0</v>
      </c>
      <c r="L426" s="12">
        <f t="shared" si="251"/>
        <v>1651</v>
      </c>
      <c r="M426" s="12">
        <f aca="true" t="shared" si="252" ref="M426:R426">SUM(M427:M428)</f>
        <v>0</v>
      </c>
      <c r="N426" s="12">
        <f t="shared" si="252"/>
        <v>1651</v>
      </c>
      <c r="O426" s="12">
        <f t="shared" si="252"/>
        <v>0</v>
      </c>
      <c r="P426" s="12">
        <f t="shared" si="252"/>
        <v>1651</v>
      </c>
      <c r="Q426" s="12">
        <f t="shared" si="252"/>
        <v>0</v>
      </c>
      <c r="R426" s="12">
        <f t="shared" si="252"/>
        <v>1651</v>
      </c>
      <c r="S426" s="12">
        <f>SUM(S427:S428)</f>
        <v>5</v>
      </c>
      <c r="T426" s="12">
        <f>SUM(T427:T428)</f>
        <v>1656</v>
      </c>
      <c r="U426" s="12">
        <f>SUM(U427:U428)</f>
        <v>0</v>
      </c>
      <c r="V426" s="12">
        <f>SUM(V427:V428)</f>
        <v>1656</v>
      </c>
    </row>
    <row r="427" spans="1:22" s="62" customFormat="1" ht="54.75" customHeight="1" hidden="1" outlineLevel="1">
      <c r="A427" s="8"/>
      <c r="B427" s="8"/>
      <c r="C427" s="9"/>
      <c r="D427" s="1" t="s">
        <v>61</v>
      </c>
      <c r="E427" s="2" t="s">
        <v>182</v>
      </c>
      <c r="F427" s="12">
        <v>1433</v>
      </c>
      <c r="G427" s="12"/>
      <c r="H427" s="12">
        <f>SUM(F427:G427)</f>
        <v>1433</v>
      </c>
      <c r="I427" s="12"/>
      <c r="J427" s="12">
        <f>SUM(H427:I427)</f>
        <v>1433</v>
      </c>
      <c r="K427" s="12"/>
      <c r="L427" s="12">
        <f>SUM(J427:K427)</f>
        <v>1433</v>
      </c>
      <c r="M427" s="12"/>
      <c r="N427" s="12">
        <f>SUM(L427:M427)</f>
        <v>1433</v>
      </c>
      <c r="O427" s="12"/>
      <c r="P427" s="12">
        <f>SUM(N427:O427)</f>
        <v>1433</v>
      </c>
      <c r="Q427" s="12"/>
      <c r="R427" s="12">
        <f>SUM(P427:Q427)</f>
        <v>1433</v>
      </c>
      <c r="S427" s="12"/>
      <c r="T427" s="12">
        <f>SUM(R427:S427)</f>
        <v>1433</v>
      </c>
      <c r="U427" s="12"/>
      <c r="V427" s="12">
        <f>SUM(T427:U427)</f>
        <v>1433</v>
      </c>
    </row>
    <row r="428" spans="1:22" s="62" customFormat="1" ht="30.75" customHeight="1" hidden="1" outlineLevel="1">
      <c r="A428" s="8"/>
      <c r="B428" s="8"/>
      <c r="C428" s="9"/>
      <c r="D428" s="1" t="s">
        <v>137</v>
      </c>
      <c r="E428" s="2" t="s">
        <v>64</v>
      </c>
      <c r="F428" s="12">
        <v>218</v>
      </c>
      <c r="G428" s="12"/>
      <c r="H428" s="12">
        <f>SUM(F428:G428)</f>
        <v>218</v>
      </c>
      <c r="I428" s="12"/>
      <c r="J428" s="12">
        <f>SUM(H428:I428)</f>
        <v>218</v>
      </c>
      <c r="K428" s="12"/>
      <c r="L428" s="12">
        <f>SUM(J428:K428)</f>
        <v>218</v>
      </c>
      <c r="M428" s="12"/>
      <c r="N428" s="12">
        <f>SUM(L428:M428)</f>
        <v>218</v>
      </c>
      <c r="O428" s="12"/>
      <c r="P428" s="12">
        <f>SUM(N428:O428)</f>
        <v>218</v>
      </c>
      <c r="Q428" s="12"/>
      <c r="R428" s="12">
        <f>SUM(P428:Q428)</f>
        <v>218</v>
      </c>
      <c r="S428" s="12">
        <v>5</v>
      </c>
      <c r="T428" s="12">
        <f>SUM(R428:S428)</f>
        <v>223</v>
      </c>
      <c r="U428" s="12"/>
      <c r="V428" s="12">
        <f>SUM(T428:U428)</f>
        <v>223</v>
      </c>
    </row>
    <row r="429" spans="1:22" s="62" customFormat="1" ht="15.75" customHeight="1" collapsed="1">
      <c r="A429" s="8"/>
      <c r="B429" s="8"/>
      <c r="C429" s="9" t="s">
        <v>352</v>
      </c>
      <c r="D429" s="37"/>
      <c r="E429" s="10" t="s">
        <v>353</v>
      </c>
      <c r="F429" s="12">
        <f aca="true" t="shared" si="253" ref="F429:V429">F430</f>
        <v>644</v>
      </c>
      <c r="G429" s="12">
        <f t="shared" si="253"/>
        <v>0</v>
      </c>
      <c r="H429" s="12">
        <f t="shared" si="253"/>
        <v>644</v>
      </c>
      <c r="I429" s="12">
        <f t="shared" si="253"/>
        <v>0</v>
      </c>
      <c r="J429" s="12">
        <f t="shared" si="253"/>
        <v>644</v>
      </c>
      <c r="K429" s="12">
        <f t="shared" si="253"/>
        <v>0</v>
      </c>
      <c r="L429" s="12">
        <f t="shared" si="253"/>
        <v>644</v>
      </c>
      <c r="M429" s="12">
        <f t="shared" si="253"/>
        <v>0</v>
      </c>
      <c r="N429" s="12">
        <f t="shared" si="253"/>
        <v>644</v>
      </c>
      <c r="O429" s="12">
        <f t="shared" si="253"/>
        <v>0</v>
      </c>
      <c r="P429" s="12">
        <f t="shared" si="253"/>
        <v>644</v>
      </c>
      <c r="Q429" s="12">
        <f t="shared" si="253"/>
        <v>0</v>
      </c>
      <c r="R429" s="12">
        <f t="shared" si="253"/>
        <v>644</v>
      </c>
      <c r="S429" s="12">
        <f t="shared" si="253"/>
        <v>-85</v>
      </c>
      <c r="T429" s="12">
        <f t="shared" si="253"/>
        <v>559</v>
      </c>
      <c r="U429" s="12">
        <f t="shared" si="253"/>
        <v>-141.6</v>
      </c>
      <c r="V429" s="12">
        <f t="shared" si="253"/>
        <v>417.4</v>
      </c>
    </row>
    <row r="430" spans="1:22" s="62" customFormat="1" ht="54.75" customHeight="1">
      <c r="A430" s="8"/>
      <c r="B430" s="8"/>
      <c r="C430" s="9"/>
      <c r="D430" s="1" t="s">
        <v>61</v>
      </c>
      <c r="E430" s="2" t="s">
        <v>182</v>
      </c>
      <c r="F430" s="12">
        <v>644</v>
      </c>
      <c r="G430" s="12"/>
      <c r="H430" s="12">
        <f>SUM(F430:G430)</f>
        <v>644</v>
      </c>
      <c r="I430" s="12"/>
      <c r="J430" s="12">
        <f>SUM(H430:I430)</f>
        <v>644</v>
      </c>
      <c r="K430" s="12"/>
      <c r="L430" s="12">
        <f>SUM(J430:K430)</f>
        <v>644</v>
      </c>
      <c r="M430" s="12"/>
      <c r="N430" s="12">
        <f>SUM(L430:M430)</f>
        <v>644</v>
      </c>
      <c r="O430" s="12"/>
      <c r="P430" s="12">
        <f>SUM(N430:O430)</f>
        <v>644</v>
      </c>
      <c r="Q430" s="12"/>
      <c r="R430" s="12">
        <f>SUM(P430:Q430)</f>
        <v>644</v>
      </c>
      <c r="S430" s="12">
        <v>-85</v>
      </c>
      <c r="T430" s="12">
        <f>SUM(R430:S430)</f>
        <v>559</v>
      </c>
      <c r="U430" s="12">
        <v>-141.6</v>
      </c>
      <c r="V430" s="12">
        <f>SUM(T430:U430)</f>
        <v>417.4</v>
      </c>
    </row>
    <row r="431" spans="1:22" s="34" customFormat="1" ht="16.5" customHeight="1" hidden="1" outlineLevel="1">
      <c r="A431" s="8"/>
      <c r="B431" s="8" t="s">
        <v>173</v>
      </c>
      <c r="C431" s="37"/>
      <c r="D431" s="8"/>
      <c r="E431" s="10" t="s">
        <v>174</v>
      </c>
      <c r="F431" s="12">
        <f>F432</f>
        <v>90</v>
      </c>
      <c r="G431" s="12">
        <f aca="true" t="shared" si="254" ref="G431:V435">G432</f>
        <v>0</v>
      </c>
      <c r="H431" s="12">
        <f t="shared" si="254"/>
        <v>90</v>
      </c>
      <c r="I431" s="12">
        <f t="shared" si="254"/>
        <v>0</v>
      </c>
      <c r="J431" s="12">
        <f t="shared" si="254"/>
        <v>90</v>
      </c>
      <c r="K431" s="12">
        <f t="shared" si="254"/>
        <v>0</v>
      </c>
      <c r="L431" s="12">
        <f t="shared" si="254"/>
        <v>90</v>
      </c>
      <c r="M431" s="12">
        <f t="shared" si="254"/>
        <v>0</v>
      </c>
      <c r="N431" s="12">
        <f t="shared" si="254"/>
        <v>90</v>
      </c>
      <c r="O431" s="12">
        <f t="shared" si="254"/>
        <v>0</v>
      </c>
      <c r="P431" s="12">
        <f t="shared" si="254"/>
        <v>90</v>
      </c>
      <c r="Q431" s="12">
        <f t="shared" si="254"/>
        <v>0</v>
      </c>
      <c r="R431" s="12">
        <f t="shared" si="254"/>
        <v>90</v>
      </c>
      <c r="S431" s="12">
        <f t="shared" si="254"/>
        <v>80</v>
      </c>
      <c r="T431" s="12">
        <f t="shared" si="254"/>
        <v>170</v>
      </c>
      <c r="U431" s="12">
        <f t="shared" si="254"/>
        <v>0</v>
      </c>
      <c r="V431" s="12">
        <f t="shared" si="254"/>
        <v>170</v>
      </c>
    </row>
    <row r="432" spans="1:22" s="34" customFormat="1" ht="40.5" customHeight="1" hidden="1" outlineLevel="1">
      <c r="A432" s="8"/>
      <c r="B432" s="8"/>
      <c r="C432" s="37" t="s">
        <v>203</v>
      </c>
      <c r="D432" s="8"/>
      <c r="E432" s="10" t="s">
        <v>561</v>
      </c>
      <c r="F432" s="12">
        <f>F433</f>
        <v>90</v>
      </c>
      <c r="G432" s="12">
        <f t="shared" si="254"/>
        <v>0</v>
      </c>
      <c r="H432" s="12">
        <f t="shared" si="254"/>
        <v>90</v>
      </c>
      <c r="I432" s="12">
        <f t="shared" si="254"/>
        <v>0</v>
      </c>
      <c r="J432" s="12">
        <f t="shared" si="254"/>
        <v>90</v>
      </c>
      <c r="K432" s="12">
        <f t="shared" si="254"/>
        <v>0</v>
      </c>
      <c r="L432" s="12">
        <f t="shared" si="254"/>
        <v>90</v>
      </c>
      <c r="M432" s="12">
        <f t="shared" si="254"/>
        <v>0</v>
      </c>
      <c r="N432" s="12">
        <f t="shared" si="254"/>
        <v>90</v>
      </c>
      <c r="O432" s="12">
        <f t="shared" si="254"/>
        <v>0</v>
      </c>
      <c r="P432" s="12">
        <f t="shared" si="254"/>
        <v>90</v>
      </c>
      <c r="Q432" s="12">
        <f t="shared" si="254"/>
        <v>0</v>
      </c>
      <c r="R432" s="12">
        <f t="shared" si="254"/>
        <v>90</v>
      </c>
      <c r="S432" s="12">
        <f t="shared" si="254"/>
        <v>80</v>
      </c>
      <c r="T432" s="12">
        <f t="shared" si="254"/>
        <v>170</v>
      </c>
      <c r="U432" s="12">
        <f t="shared" si="254"/>
        <v>0</v>
      </c>
      <c r="V432" s="12">
        <f t="shared" si="254"/>
        <v>170</v>
      </c>
    </row>
    <row r="433" spans="1:22" s="34" customFormat="1" ht="54.75" customHeight="1" hidden="1" outlineLevel="1">
      <c r="A433" s="8"/>
      <c r="B433" s="8"/>
      <c r="C433" s="37" t="s">
        <v>327</v>
      </c>
      <c r="D433" s="8"/>
      <c r="E433" s="10" t="s">
        <v>562</v>
      </c>
      <c r="F433" s="12">
        <f>F434</f>
        <v>90</v>
      </c>
      <c r="G433" s="12">
        <f t="shared" si="254"/>
        <v>0</v>
      </c>
      <c r="H433" s="12">
        <f t="shared" si="254"/>
        <v>90</v>
      </c>
      <c r="I433" s="12">
        <f t="shared" si="254"/>
        <v>0</v>
      </c>
      <c r="J433" s="12">
        <f t="shared" si="254"/>
        <v>90</v>
      </c>
      <c r="K433" s="12">
        <f t="shared" si="254"/>
        <v>0</v>
      </c>
      <c r="L433" s="12">
        <f t="shared" si="254"/>
        <v>90</v>
      </c>
      <c r="M433" s="12">
        <f t="shared" si="254"/>
        <v>0</v>
      </c>
      <c r="N433" s="12">
        <f t="shared" si="254"/>
        <v>90</v>
      </c>
      <c r="O433" s="12">
        <f t="shared" si="254"/>
        <v>0</v>
      </c>
      <c r="P433" s="12">
        <f t="shared" si="254"/>
        <v>90</v>
      </c>
      <c r="Q433" s="12">
        <f t="shared" si="254"/>
        <v>0</v>
      </c>
      <c r="R433" s="12">
        <f t="shared" si="254"/>
        <v>90</v>
      </c>
      <c r="S433" s="12">
        <f t="shared" si="254"/>
        <v>80</v>
      </c>
      <c r="T433" s="12">
        <f t="shared" si="254"/>
        <v>170</v>
      </c>
      <c r="U433" s="12">
        <f t="shared" si="254"/>
        <v>0</v>
      </c>
      <c r="V433" s="12">
        <f t="shared" si="254"/>
        <v>170</v>
      </c>
    </row>
    <row r="434" spans="1:22" s="34" customFormat="1" ht="53.25" customHeight="1" hidden="1" outlineLevel="1">
      <c r="A434" s="8"/>
      <c r="B434" s="8"/>
      <c r="C434" s="37" t="s">
        <v>328</v>
      </c>
      <c r="D434" s="8"/>
      <c r="E434" s="10" t="s">
        <v>423</v>
      </c>
      <c r="F434" s="12">
        <f>F435</f>
        <v>90</v>
      </c>
      <c r="G434" s="12">
        <f t="shared" si="254"/>
        <v>0</v>
      </c>
      <c r="H434" s="12">
        <f t="shared" si="254"/>
        <v>90</v>
      </c>
      <c r="I434" s="12">
        <f t="shared" si="254"/>
        <v>0</v>
      </c>
      <c r="J434" s="12">
        <f t="shared" si="254"/>
        <v>90</v>
      </c>
      <c r="K434" s="12">
        <f t="shared" si="254"/>
        <v>0</v>
      </c>
      <c r="L434" s="12">
        <f t="shared" si="254"/>
        <v>90</v>
      </c>
      <c r="M434" s="12">
        <f t="shared" si="254"/>
        <v>0</v>
      </c>
      <c r="N434" s="12">
        <f t="shared" si="254"/>
        <v>90</v>
      </c>
      <c r="O434" s="12">
        <f t="shared" si="254"/>
        <v>0</v>
      </c>
      <c r="P434" s="12">
        <f t="shared" si="254"/>
        <v>90</v>
      </c>
      <c r="Q434" s="12">
        <f t="shared" si="254"/>
        <v>0</v>
      </c>
      <c r="R434" s="12">
        <f t="shared" si="254"/>
        <v>90</v>
      </c>
      <c r="S434" s="12">
        <f t="shared" si="254"/>
        <v>80</v>
      </c>
      <c r="T434" s="12">
        <f t="shared" si="254"/>
        <v>170</v>
      </c>
      <c r="U434" s="12">
        <f t="shared" si="254"/>
        <v>0</v>
      </c>
      <c r="V434" s="12">
        <f t="shared" si="254"/>
        <v>170</v>
      </c>
    </row>
    <row r="435" spans="1:22" s="62" customFormat="1" ht="29.25" customHeight="1" hidden="1" outlineLevel="1">
      <c r="A435" s="8"/>
      <c r="B435" s="8"/>
      <c r="C435" s="37" t="s">
        <v>329</v>
      </c>
      <c r="D435" s="8"/>
      <c r="E435" s="10" t="s">
        <v>12</v>
      </c>
      <c r="F435" s="12">
        <f>F436</f>
        <v>90</v>
      </c>
      <c r="G435" s="12">
        <f t="shared" si="254"/>
        <v>0</v>
      </c>
      <c r="H435" s="12">
        <f t="shared" si="254"/>
        <v>90</v>
      </c>
      <c r="I435" s="12">
        <f t="shared" si="254"/>
        <v>0</v>
      </c>
      <c r="J435" s="12">
        <f t="shared" si="254"/>
        <v>90</v>
      </c>
      <c r="K435" s="12">
        <f t="shared" si="254"/>
        <v>0</v>
      </c>
      <c r="L435" s="12">
        <f t="shared" si="254"/>
        <v>90</v>
      </c>
      <c r="M435" s="12">
        <f t="shared" si="254"/>
        <v>0</v>
      </c>
      <c r="N435" s="12">
        <f t="shared" si="254"/>
        <v>90</v>
      </c>
      <c r="O435" s="12">
        <f t="shared" si="254"/>
        <v>0</v>
      </c>
      <c r="P435" s="12">
        <f t="shared" si="254"/>
        <v>90</v>
      </c>
      <c r="Q435" s="12">
        <f t="shared" si="254"/>
        <v>0</v>
      </c>
      <c r="R435" s="12">
        <f t="shared" si="254"/>
        <v>90</v>
      </c>
      <c r="S435" s="12">
        <f t="shared" si="254"/>
        <v>80</v>
      </c>
      <c r="T435" s="12">
        <f t="shared" si="254"/>
        <v>170</v>
      </c>
      <c r="U435" s="12">
        <f t="shared" si="254"/>
        <v>0</v>
      </c>
      <c r="V435" s="12">
        <f t="shared" si="254"/>
        <v>170</v>
      </c>
    </row>
    <row r="436" spans="1:22" s="62" customFormat="1" ht="29.25" customHeight="1" hidden="1" outlineLevel="1">
      <c r="A436" s="8"/>
      <c r="B436" s="8"/>
      <c r="C436" s="37"/>
      <c r="D436" s="1" t="s">
        <v>137</v>
      </c>
      <c r="E436" s="2" t="s">
        <v>64</v>
      </c>
      <c r="F436" s="12">
        <v>90</v>
      </c>
      <c r="G436" s="12"/>
      <c r="H436" s="12">
        <f>SUM(F436:G436)</f>
        <v>90</v>
      </c>
      <c r="I436" s="12"/>
      <c r="J436" s="12">
        <f>SUM(H436:I436)</f>
        <v>90</v>
      </c>
      <c r="K436" s="12"/>
      <c r="L436" s="12">
        <f>SUM(J436:K436)</f>
        <v>90</v>
      </c>
      <c r="M436" s="12"/>
      <c r="N436" s="12">
        <f>SUM(L436:M436)</f>
        <v>90</v>
      </c>
      <c r="O436" s="12"/>
      <c r="P436" s="12">
        <f>SUM(N436:O436)</f>
        <v>90</v>
      </c>
      <c r="Q436" s="12"/>
      <c r="R436" s="12">
        <f>SUM(P436:Q436)</f>
        <v>90</v>
      </c>
      <c r="S436" s="12">
        <v>80</v>
      </c>
      <c r="T436" s="12">
        <f>SUM(R436:S436)</f>
        <v>170</v>
      </c>
      <c r="U436" s="12"/>
      <c r="V436" s="12">
        <f>SUM(T436:U436)</f>
        <v>170</v>
      </c>
    </row>
    <row r="437" spans="1:22" s="27" customFormat="1" ht="15" customHeight="1" collapsed="1">
      <c r="A437" s="35">
        <v>908</v>
      </c>
      <c r="B437" s="35"/>
      <c r="C437" s="35"/>
      <c r="D437" s="35"/>
      <c r="E437" s="36" t="s">
        <v>206</v>
      </c>
      <c r="F437" s="11">
        <f aca="true" t="shared" si="255" ref="F437:L437">F445+F557+F438</f>
        <v>274511.01232</v>
      </c>
      <c r="G437" s="11">
        <f t="shared" si="255"/>
        <v>0</v>
      </c>
      <c r="H437" s="11">
        <f t="shared" si="255"/>
        <v>274511.01232</v>
      </c>
      <c r="I437" s="11">
        <f t="shared" si="255"/>
        <v>1818.00654</v>
      </c>
      <c r="J437" s="11">
        <f t="shared" si="255"/>
        <v>276329.01885999995</v>
      </c>
      <c r="K437" s="11">
        <f t="shared" si="255"/>
        <v>138.55548</v>
      </c>
      <c r="L437" s="11">
        <f t="shared" si="255"/>
        <v>276467.57434</v>
      </c>
      <c r="M437" s="11">
        <f aca="true" t="shared" si="256" ref="M437:R437">M445+M557+M438</f>
        <v>939.0517699999999</v>
      </c>
      <c r="N437" s="11">
        <f t="shared" si="256"/>
        <v>277406.62610999995</v>
      </c>
      <c r="O437" s="11">
        <f t="shared" si="256"/>
        <v>66.19999999999999</v>
      </c>
      <c r="P437" s="11">
        <f t="shared" si="256"/>
        <v>277472.82610999997</v>
      </c>
      <c r="Q437" s="11">
        <f t="shared" si="256"/>
        <v>0</v>
      </c>
      <c r="R437" s="11">
        <f t="shared" si="256"/>
        <v>277472.82610999997</v>
      </c>
      <c r="S437" s="11">
        <f>S445+S557+S438</f>
        <v>0</v>
      </c>
      <c r="T437" s="11">
        <f>T445+T557+T438</f>
        <v>277472.82610999997</v>
      </c>
      <c r="U437" s="11">
        <f>U445+U557+U438</f>
        <v>141.60000000000002</v>
      </c>
      <c r="V437" s="11">
        <f>V445+V557+V438</f>
        <v>277614.42611</v>
      </c>
    </row>
    <row r="438" spans="1:22" s="40" customFormat="1" ht="15" customHeight="1" hidden="1" outlineLevel="1">
      <c r="A438" s="8"/>
      <c r="B438" s="8" t="s">
        <v>24</v>
      </c>
      <c r="C438" s="8"/>
      <c r="D438" s="8"/>
      <c r="E438" s="41" t="s">
        <v>25</v>
      </c>
      <c r="F438" s="12">
        <f aca="true" t="shared" si="257" ref="F438:U443">F439</f>
        <v>9</v>
      </c>
      <c r="G438" s="12">
        <f t="shared" si="257"/>
        <v>0</v>
      </c>
      <c r="H438" s="12">
        <f t="shared" si="257"/>
        <v>9</v>
      </c>
      <c r="I438" s="12">
        <f t="shared" si="257"/>
        <v>0</v>
      </c>
      <c r="J438" s="12">
        <f t="shared" si="257"/>
        <v>9</v>
      </c>
      <c r="K438" s="12">
        <f t="shared" si="257"/>
        <v>0</v>
      </c>
      <c r="L438" s="12">
        <f t="shared" si="257"/>
        <v>9</v>
      </c>
      <c r="M438" s="12">
        <f t="shared" si="257"/>
        <v>0</v>
      </c>
      <c r="N438" s="12">
        <f t="shared" si="257"/>
        <v>9</v>
      </c>
      <c r="O438" s="12">
        <f t="shared" si="257"/>
        <v>0</v>
      </c>
      <c r="P438" s="12">
        <f t="shared" si="257"/>
        <v>9</v>
      </c>
      <c r="Q438" s="12">
        <f t="shared" si="257"/>
        <v>0</v>
      </c>
      <c r="R438" s="12">
        <f t="shared" si="257"/>
        <v>9</v>
      </c>
      <c r="S438" s="12">
        <f t="shared" si="257"/>
        <v>0</v>
      </c>
      <c r="T438" s="12">
        <f t="shared" si="257"/>
        <v>9</v>
      </c>
      <c r="U438" s="12">
        <f t="shared" si="257"/>
        <v>0</v>
      </c>
      <c r="V438" s="12">
        <f aca="true" t="shared" si="258" ref="U438:V443">V439</f>
        <v>9</v>
      </c>
    </row>
    <row r="439" spans="1:22" s="40" customFormat="1" ht="15" customHeight="1" hidden="1" outlineLevel="1">
      <c r="A439" s="8"/>
      <c r="B439" s="8" t="s">
        <v>26</v>
      </c>
      <c r="C439" s="8"/>
      <c r="D439" s="8"/>
      <c r="E439" s="41" t="s">
        <v>27</v>
      </c>
      <c r="F439" s="12">
        <f t="shared" si="257"/>
        <v>9</v>
      </c>
      <c r="G439" s="12">
        <f t="shared" si="257"/>
        <v>0</v>
      </c>
      <c r="H439" s="12">
        <f t="shared" si="257"/>
        <v>9</v>
      </c>
      <c r="I439" s="12">
        <f t="shared" si="257"/>
        <v>0</v>
      </c>
      <c r="J439" s="12">
        <f t="shared" si="257"/>
        <v>9</v>
      </c>
      <c r="K439" s="12">
        <f t="shared" si="257"/>
        <v>0</v>
      </c>
      <c r="L439" s="12">
        <f t="shared" si="257"/>
        <v>9</v>
      </c>
      <c r="M439" s="12">
        <f t="shared" si="257"/>
        <v>0</v>
      </c>
      <c r="N439" s="12">
        <f t="shared" si="257"/>
        <v>9</v>
      </c>
      <c r="O439" s="12">
        <f t="shared" si="257"/>
        <v>0</v>
      </c>
      <c r="P439" s="12">
        <f t="shared" si="257"/>
        <v>9</v>
      </c>
      <c r="Q439" s="12">
        <f t="shared" si="257"/>
        <v>0</v>
      </c>
      <c r="R439" s="12">
        <f t="shared" si="257"/>
        <v>9</v>
      </c>
      <c r="S439" s="12">
        <f t="shared" si="257"/>
        <v>0</v>
      </c>
      <c r="T439" s="12">
        <f t="shared" si="257"/>
        <v>9</v>
      </c>
      <c r="U439" s="12">
        <f t="shared" si="258"/>
        <v>0</v>
      </c>
      <c r="V439" s="12">
        <f t="shared" si="258"/>
        <v>9</v>
      </c>
    </row>
    <row r="440" spans="1:22" s="40" customFormat="1" ht="41.25" customHeight="1" hidden="1" outlineLevel="1">
      <c r="A440" s="8"/>
      <c r="B440" s="8"/>
      <c r="C440" s="37" t="s">
        <v>106</v>
      </c>
      <c r="D440" s="1"/>
      <c r="E440" s="2" t="s">
        <v>556</v>
      </c>
      <c r="F440" s="12">
        <f t="shared" si="257"/>
        <v>9</v>
      </c>
      <c r="G440" s="12">
        <f t="shared" si="257"/>
        <v>0</v>
      </c>
      <c r="H440" s="12">
        <f t="shared" si="257"/>
        <v>9</v>
      </c>
      <c r="I440" s="12">
        <f t="shared" si="257"/>
        <v>0</v>
      </c>
      <c r="J440" s="12">
        <f t="shared" si="257"/>
        <v>9</v>
      </c>
      <c r="K440" s="12">
        <f t="shared" si="257"/>
        <v>0</v>
      </c>
      <c r="L440" s="12">
        <f t="shared" si="257"/>
        <v>9</v>
      </c>
      <c r="M440" s="12">
        <f t="shared" si="257"/>
        <v>0</v>
      </c>
      <c r="N440" s="12">
        <f t="shared" si="257"/>
        <v>9</v>
      </c>
      <c r="O440" s="12">
        <f t="shared" si="257"/>
        <v>0</v>
      </c>
      <c r="P440" s="12">
        <f t="shared" si="257"/>
        <v>9</v>
      </c>
      <c r="Q440" s="12">
        <f t="shared" si="257"/>
        <v>0</v>
      </c>
      <c r="R440" s="12">
        <f t="shared" si="257"/>
        <v>9</v>
      </c>
      <c r="S440" s="12">
        <f t="shared" si="257"/>
        <v>0</v>
      </c>
      <c r="T440" s="12">
        <f t="shared" si="257"/>
        <v>9</v>
      </c>
      <c r="U440" s="12">
        <f t="shared" si="258"/>
        <v>0</v>
      </c>
      <c r="V440" s="12">
        <f t="shared" si="258"/>
        <v>9</v>
      </c>
    </row>
    <row r="441" spans="1:22" s="40" customFormat="1" ht="28.5" customHeight="1" hidden="1" outlineLevel="1">
      <c r="A441" s="8"/>
      <c r="B441" s="8"/>
      <c r="C441" s="37" t="s">
        <v>125</v>
      </c>
      <c r="D441" s="1"/>
      <c r="E441" s="2" t="s">
        <v>450</v>
      </c>
      <c r="F441" s="12">
        <f t="shared" si="257"/>
        <v>9</v>
      </c>
      <c r="G441" s="12">
        <f t="shared" si="257"/>
        <v>0</v>
      </c>
      <c r="H441" s="12">
        <f t="shared" si="257"/>
        <v>9</v>
      </c>
      <c r="I441" s="12">
        <f t="shared" si="257"/>
        <v>0</v>
      </c>
      <c r="J441" s="12">
        <f t="shared" si="257"/>
        <v>9</v>
      </c>
      <c r="K441" s="12">
        <f t="shared" si="257"/>
        <v>0</v>
      </c>
      <c r="L441" s="12">
        <f t="shared" si="257"/>
        <v>9</v>
      </c>
      <c r="M441" s="12">
        <f t="shared" si="257"/>
        <v>0</v>
      </c>
      <c r="N441" s="12">
        <f t="shared" si="257"/>
        <v>9</v>
      </c>
      <c r="O441" s="12">
        <f t="shared" si="257"/>
        <v>0</v>
      </c>
      <c r="P441" s="12">
        <f t="shared" si="257"/>
        <v>9</v>
      </c>
      <c r="Q441" s="12">
        <f t="shared" si="257"/>
        <v>0</v>
      </c>
      <c r="R441" s="12">
        <f t="shared" si="257"/>
        <v>9</v>
      </c>
      <c r="S441" s="12">
        <f t="shared" si="257"/>
        <v>0</v>
      </c>
      <c r="T441" s="12">
        <f t="shared" si="257"/>
        <v>9</v>
      </c>
      <c r="U441" s="12">
        <f t="shared" si="258"/>
        <v>0</v>
      </c>
      <c r="V441" s="12">
        <f t="shared" si="258"/>
        <v>9</v>
      </c>
    </row>
    <row r="442" spans="1:22" s="40" customFormat="1" ht="41.25" customHeight="1" hidden="1" outlineLevel="1">
      <c r="A442" s="8"/>
      <c r="B442" s="8"/>
      <c r="C442" s="37" t="s">
        <v>126</v>
      </c>
      <c r="D442" s="1"/>
      <c r="E442" s="2" t="s">
        <v>420</v>
      </c>
      <c r="F442" s="12">
        <f t="shared" si="257"/>
        <v>9</v>
      </c>
      <c r="G442" s="12">
        <f t="shared" si="257"/>
        <v>0</v>
      </c>
      <c r="H442" s="12">
        <f t="shared" si="257"/>
        <v>9</v>
      </c>
      <c r="I442" s="12">
        <f t="shared" si="257"/>
        <v>0</v>
      </c>
      <c r="J442" s="12">
        <f t="shared" si="257"/>
        <v>9</v>
      </c>
      <c r="K442" s="12">
        <f t="shared" si="257"/>
        <v>0</v>
      </c>
      <c r="L442" s="12">
        <f t="shared" si="257"/>
        <v>9</v>
      </c>
      <c r="M442" s="12">
        <f t="shared" si="257"/>
        <v>0</v>
      </c>
      <c r="N442" s="12">
        <f t="shared" si="257"/>
        <v>9</v>
      </c>
      <c r="O442" s="12">
        <f t="shared" si="257"/>
        <v>0</v>
      </c>
      <c r="P442" s="12">
        <f t="shared" si="257"/>
        <v>9</v>
      </c>
      <c r="Q442" s="12">
        <f t="shared" si="257"/>
        <v>0</v>
      </c>
      <c r="R442" s="12">
        <f t="shared" si="257"/>
        <v>9</v>
      </c>
      <c r="S442" s="12">
        <f t="shared" si="257"/>
        <v>0</v>
      </c>
      <c r="T442" s="12">
        <f t="shared" si="257"/>
        <v>9</v>
      </c>
      <c r="U442" s="12">
        <f t="shared" si="258"/>
        <v>0</v>
      </c>
      <c r="V442" s="12">
        <f t="shared" si="258"/>
        <v>9</v>
      </c>
    </row>
    <row r="443" spans="1:22" s="40" customFormat="1" ht="27.75" customHeight="1" hidden="1" outlineLevel="1">
      <c r="A443" s="8"/>
      <c r="B443" s="8"/>
      <c r="C443" s="37" t="s">
        <v>434</v>
      </c>
      <c r="D443" s="1"/>
      <c r="E443" s="10" t="s">
        <v>425</v>
      </c>
      <c r="F443" s="12">
        <f t="shared" si="257"/>
        <v>9</v>
      </c>
      <c r="G443" s="12">
        <f t="shared" si="257"/>
        <v>0</v>
      </c>
      <c r="H443" s="12">
        <f t="shared" si="257"/>
        <v>9</v>
      </c>
      <c r="I443" s="12">
        <f t="shared" si="257"/>
        <v>0</v>
      </c>
      <c r="J443" s="12">
        <f t="shared" si="257"/>
        <v>9</v>
      </c>
      <c r="K443" s="12">
        <f t="shared" si="257"/>
        <v>0</v>
      </c>
      <c r="L443" s="12">
        <f t="shared" si="257"/>
        <v>9</v>
      </c>
      <c r="M443" s="12">
        <f t="shared" si="257"/>
        <v>0</v>
      </c>
      <c r="N443" s="12">
        <f t="shared" si="257"/>
        <v>9</v>
      </c>
      <c r="O443" s="12">
        <f t="shared" si="257"/>
        <v>0</v>
      </c>
      <c r="P443" s="12">
        <f t="shared" si="257"/>
        <v>9</v>
      </c>
      <c r="Q443" s="12">
        <f t="shared" si="257"/>
        <v>0</v>
      </c>
      <c r="R443" s="12">
        <f t="shared" si="257"/>
        <v>9</v>
      </c>
      <c r="S443" s="12">
        <f t="shared" si="257"/>
        <v>0</v>
      </c>
      <c r="T443" s="12">
        <f t="shared" si="257"/>
        <v>9</v>
      </c>
      <c r="U443" s="12">
        <f t="shared" si="258"/>
        <v>0</v>
      </c>
      <c r="V443" s="12">
        <f t="shared" si="258"/>
        <v>9</v>
      </c>
    </row>
    <row r="444" spans="1:22" s="40" customFormat="1" ht="27.75" customHeight="1" hidden="1" outlineLevel="1">
      <c r="A444" s="8"/>
      <c r="B444" s="8"/>
      <c r="C444" s="9"/>
      <c r="D444" s="5" t="s">
        <v>135</v>
      </c>
      <c r="E444" s="2" t="s">
        <v>136</v>
      </c>
      <c r="F444" s="12">
        <v>9</v>
      </c>
      <c r="G444" s="12"/>
      <c r="H444" s="12">
        <f>SUM(F444:G444)</f>
        <v>9</v>
      </c>
      <c r="I444" s="12"/>
      <c r="J444" s="12">
        <f>SUM(H444:I444)</f>
        <v>9</v>
      </c>
      <c r="K444" s="12"/>
      <c r="L444" s="12">
        <f>SUM(J444:K444)</f>
        <v>9</v>
      </c>
      <c r="M444" s="12"/>
      <c r="N444" s="12">
        <f>SUM(L444:M444)</f>
        <v>9</v>
      </c>
      <c r="O444" s="12"/>
      <c r="P444" s="12">
        <f>SUM(N444:O444)</f>
        <v>9</v>
      </c>
      <c r="Q444" s="12"/>
      <c r="R444" s="12">
        <f>SUM(P444:Q444)</f>
        <v>9</v>
      </c>
      <c r="S444" s="12"/>
      <c r="T444" s="12">
        <f>SUM(R444:S444)</f>
        <v>9</v>
      </c>
      <c r="U444" s="12"/>
      <c r="V444" s="12">
        <f>SUM(T444:U444)</f>
        <v>9</v>
      </c>
    </row>
    <row r="445" spans="1:22" s="34" customFormat="1" ht="15.75" customHeight="1" collapsed="1">
      <c r="A445" s="8"/>
      <c r="B445" s="8" t="s">
        <v>175</v>
      </c>
      <c r="C445" s="37"/>
      <c r="D445" s="8"/>
      <c r="E445" s="10" t="s">
        <v>176</v>
      </c>
      <c r="F445" s="12">
        <f aca="true" t="shared" si="259" ref="F445:L445">F446+F458+F505+F516+F527</f>
        <v>265085.91232</v>
      </c>
      <c r="G445" s="12">
        <f t="shared" si="259"/>
        <v>0</v>
      </c>
      <c r="H445" s="12">
        <f t="shared" si="259"/>
        <v>265085.91232</v>
      </c>
      <c r="I445" s="12">
        <f t="shared" si="259"/>
        <v>1818.00654</v>
      </c>
      <c r="J445" s="12">
        <f t="shared" si="259"/>
        <v>266903.91886</v>
      </c>
      <c r="K445" s="12">
        <f t="shared" si="259"/>
        <v>138.55548</v>
      </c>
      <c r="L445" s="12">
        <f t="shared" si="259"/>
        <v>267042.47434</v>
      </c>
      <c r="M445" s="12">
        <f aca="true" t="shared" si="260" ref="M445:R445">M446+M458+M505+M516+M527</f>
        <v>939.0517699999999</v>
      </c>
      <c r="N445" s="12">
        <f t="shared" si="260"/>
        <v>267981.52611</v>
      </c>
      <c r="O445" s="12">
        <f t="shared" si="260"/>
        <v>66.19999999999999</v>
      </c>
      <c r="P445" s="12">
        <f t="shared" si="260"/>
        <v>268047.72611</v>
      </c>
      <c r="Q445" s="12">
        <f t="shared" si="260"/>
        <v>0</v>
      </c>
      <c r="R445" s="12">
        <f t="shared" si="260"/>
        <v>268047.72611</v>
      </c>
      <c r="S445" s="12">
        <f>S446+S458+S505+S516+S527</f>
        <v>0</v>
      </c>
      <c r="T445" s="12">
        <f>T446+T458+T505+T516+T527</f>
        <v>268047.72611</v>
      </c>
      <c r="U445" s="12">
        <f>U446+U458+U505+U516+U527</f>
        <v>141.60000000000002</v>
      </c>
      <c r="V445" s="12">
        <f>V446+V458+V505+V516+V527</f>
        <v>268189.32611</v>
      </c>
    </row>
    <row r="446" spans="1:22" s="34" customFormat="1" ht="15.75" customHeight="1">
      <c r="A446" s="8"/>
      <c r="B446" s="8" t="s">
        <v>177</v>
      </c>
      <c r="C446" s="37"/>
      <c r="D446" s="8"/>
      <c r="E446" s="10" t="s">
        <v>178</v>
      </c>
      <c r="F446" s="12">
        <f>F447</f>
        <v>76454.5</v>
      </c>
      <c r="G446" s="12">
        <f aca="true" t="shared" si="261" ref="G446:V448">G447</f>
        <v>0</v>
      </c>
      <c r="H446" s="12">
        <f t="shared" si="261"/>
        <v>76454.5</v>
      </c>
      <c r="I446" s="12">
        <f t="shared" si="261"/>
        <v>0</v>
      </c>
      <c r="J446" s="12">
        <f t="shared" si="261"/>
        <v>76454.5</v>
      </c>
      <c r="K446" s="12">
        <f t="shared" si="261"/>
        <v>0</v>
      </c>
      <c r="L446" s="12">
        <f t="shared" si="261"/>
        <v>76454.5</v>
      </c>
      <c r="M446" s="12">
        <f t="shared" si="261"/>
        <v>27.04</v>
      </c>
      <c r="N446" s="12">
        <f t="shared" si="261"/>
        <v>76481.54000000001</v>
      </c>
      <c r="O446" s="12">
        <f t="shared" si="261"/>
        <v>-151</v>
      </c>
      <c r="P446" s="12">
        <f t="shared" si="261"/>
        <v>76330.54000000001</v>
      </c>
      <c r="Q446" s="12">
        <f t="shared" si="261"/>
        <v>0</v>
      </c>
      <c r="R446" s="12">
        <f t="shared" si="261"/>
        <v>76330.54000000001</v>
      </c>
      <c r="S446" s="12">
        <f t="shared" si="261"/>
        <v>-156</v>
      </c>
      <c r="T446" s="12">
        <f t="shared" si="261"/>
        <v>76174.54</v>
      </c>
      <c r="U446" s="12">
        <f t="shared" si="261"/>
        <v>13.759999999999991</v>
      </c>
      <c r="V446" s="12">
        <f t="shared" si="261"/>
        <v>76188.3</v>
      </c>
    </row>
    <row r="447" spans="1:22" s="34" customFormat="1" ht="28.5" customHeight="1">
      <c r="A447" s="8"/>
      <c r="B447" s="8"/>
      <c r="C447" s="9" t="s">
        <v>210</v>
      </c>
      <c r="D447" s="33"/>
      <c r="E447" s="10" t="s">
        <v>535</v>
      </c>
      <c r="F447" s="12">
        <f>F448</f>
        <v>76454.5</v>
      </c>
      <c r="G447" s="12">
        <f t="shared" si="261"/>
        <v>0</v>
      </c>
      <c r="H447" s="12">
        <f t="shared" si="261"/>
        <v>76454.5</v>
      </c>
      <c r="I447" s="12">
        <f t="shared" si="261"/>
        <v>0</v>
      </c>
      <c r="J447" s="12">
        <f t="shared" si="261"/>
        <v>76454.5</v>
      </c>
      <c r="K447" s="12">
        <f t="shared" si="261"/>
        <v>0</v>
      </c>
      <c r="L447" s="12">
        <f t="shared" si="261"/>
        <v>76454.5</v>
      </c>
      <c r="M447" s="12">
        <f t="shared" si="261"/>
        <v>27.04</v>
      </c>
      <c r="N447" s="12">
        <f t="shared" si="261"/>
        <v>76481.54000000001</v>
      </c>
      <c r="O447" s="12">
        <f t="shared" si="261"/>
        <v>-151</v>
      </c>
      <c r="P447" s="12">
        <f t="shared" si="261"/>
        <v>76330.54000000001</v>
      </c>
      <c r="Q447" s="12">
        <f t="shared" si="261"/>
        <v>0</v>
      </c>
      <c r="R447" s="12">
        <f t="shared" si="261"/>
        <v>76330.54000000001</v>
      </c>
      <c r="S447" s="12">
        <f t="shared" si="261"/>
        <v>-156</v>
      </c>
      <c r="T447" s="12">
        <f t="shared" si="261"/>
        <v>76174.54</v>
      </c>
      <c r="U447" s="12">
        <f t="shared" si="261"/>
        <v>13.759999999999991</v>
      </c>
      <c r="V447" s="12">
        <f t="shared" si="261"/>
        <v>76188.3</v>
      </c>
    </row>
    <row r="448" spans="1:22" s="34" customFormat="1" ht="15.75" customHeight="1">
      <c r="A448" s="8"/>
      <c r="B448" s="8"/>
      <c r="C448" s="9" t="s">
        <v>211</v>
      </c>
      <c r="D448" s="33"/>
      <c r="E448" s="10" t="s">
        <v>134</v>
      </c>
      <c r="F448" s="12">
        <f>F449</f>
        <v>76454.5</v>
      </c>
      <c r="G448" s="12">
        <f t="shared" si="261"/>
        <v>0</v>
      </c>
      <c r="H448" s="12">
        <f t="shared" si="261"/>
        <v>76454.5</v>
      </c>
      <c r="I448" s="12">
        <f t="shared" si="261"/>
        <v>0</v>
      </c>
      <c r="J448" s="12">
        <f t="shared" si="261"/>
        <v>76454.5</v>
      </c>
      <c r="K448" s="12">
        <f t="shared" si="261"/>
        <v>0</v>
      </c>
      <c r="L448" s="12">
        <f t="shared" si="261"/>
        <v>76454.5</v>
      </c>
      <c r="M448" s="12">
        <f t="shared" si="261"/>
        <v>27.04</v>
      </c>
      <c r="N448" s="12">
        <f t="shared" si="261"/>
        <v>76481.54000000001</v>
      </c>
      <c r="O448" s="12">
        <f t="shared" si="261"/>
        <v>-151</v>
      </c>
      <c r="P448" s="12">
        <f t="shared" si="261"/>
        <v>76330.54000000001</v>
      </c>
      <c r="Q448" s="12">
        <f t="shared" si="261"/>
        <v>0</v>
      </c>
      <c r="R448" s="12">
        <f t="shared" si="261"/>
        <v>76330.54000000001</v>
      </c>
      <c r="S448" s="12">
        <f t="shared" si="261"/>
        <v>-156</v>
      </c>
      <c r="T448" s="12">
        <f t="shared" si="261"/>
        <v>76174.54</v>
      </c>
      <c r="U448" s="12">
        <f t="shared" si="261"/>
        <v>13.759999999999991</v>
      </c>
      <c r="V448" s="12">
        <f t="shared" si="261"/>
        <v>76188.3</v>
      </c>
    </row>
    <row r="449" spans="1:22" s="34" customFormat="1" ht="27.75" customHeight="1">
      <c r="A449" s="8"/>
      <c r="B449" s="8"/>
      <c r="C449" s="9" t="s">
        <v>212</v>
      </c>
      <c r="D449" s="33"/>
      <c r="E449" s="10" t="s">
        <v>67</v>
      </c>
      <c r="F449" s="12">
        <f aca="true" t="shared" si="262" ref="F449:L449">F450+F452+F456+F454</f>
        <v>76454.5</v>
      </c>
      <c r="G449" s="12">
        <f t="shared" si="262"/>
        <v>0</v>
      </c>
      <c r="H449" s="12">
        <f t="shared" si="262"/>
        <v>76454.5</v>
      </c>
      <c r="I449" s="12">
        <f t="shared" si="262"/>
        <v>0</v>
      </c>
      <c r="J449" s="12">
        <f t="shared" si="262"/>
        <v>76454.5</v>
      </c>
      <c r="K449" s="12">
        <f t="shared" si="262"/>
        <v>0</v>
      </c>
      <c r="L449" s="12">
        <f t="shared" si="262"/>
        <v>76454.5</v>
      </c>
      <c r="M449" s="12">
        <f aca="true" t="shared" si="263" ref="M449:R449">M450+M452+M456+M454</f>
        <v>27.04</v>
      </c>
      <c r="N449" s="12">
        <f t="shared" si="263"/>
        <v>76481.54000000001</v>
      </c>
      <c r="O449" s="12">
        <f t="shared" si="263"/>
        <v>-151</v>
      </c>
      <c r="P449" s="12">
        <f t="shared" si="263"/>
        <v>76330.54000000001</v>
      </c>
      <c r="Q449" s="12">
        <f t="shared" si="263"/>
        <v>0</v>
      </c>
      <c r="R449" s="12">
        <f t="shared" si="263"/>
        <v>76330.54000000001</v>
      </c>
      <c r="S449" s="12">
        <f>S450+S452+S456+S454</f>
        <v>-156</v>
      </c>
      <c r="T449" s="12">
        <f>T450+T452+T456+T454</f>
        <v>76174.54</v>
      </c>
      <c r="U449" s="12">
        <f>U450+U452+U456+U454</f>
        <v>13.759999999999991</v>
      </c>
      <c r="V449" s="12">
        <f>V450+V452+V456+V454</f>
        <v>76188.3</v>
      </c>
    </row>
    <row r="450" spans="1:22" s="34" customFormat="1" ht="29.25" customHeight="1">
      <c r="A450" s="8"/>
      <c r="B450" s="8"/>
      <c r="C450" s="88" t="s">
        <v>213</v>
      </c>
      <c r="D450" s="89"/>
      <c r="E450" s="90" t="s">
        <v>189</v>
      </c>
      <c r="F450" s="12">
        <f aca="true" t="shared" si="264" ref="F450:V450">F451</f>
        <v>7037</v>
      </c>
      <c r="G450" s="12">
        <f t="shared" si="264"/>
        <v>0</v>
      </c>
      <c r="H450" s="12">
        <f t="shared" si="264"/>
        <v>7037</v>
      </c>
      <c r="I450" s="12">
        <f t="shared" si="264"/>
        <v>0</v>
      </c>
      <c r="J450" s="12">
        <f t="shared" si="264"/>
        <v>7037</v>
      </c>
      <c r="K450" s="12">
        <f t="shared" si="264"/>
        <v>0</v>
      </c>
      <c r="L450" s="12">
        <f t="shared" si="264"/>
        <v>7037</v>
      </c>
      <c r="M450" s="12">
        <f t="shared" si="264"/>
        <v>27.04</v>
      </c>
      <c r="N450" s="12">
        <f t="shared" si="264"/>
        <v>7064.04</v>
      </c>
      <c r="O450" s="12">
        <f t="shared" si="264"/>
        <v>0</v>
      </c>
      <c r="P450" s="12">
        <f t="shared" si="264"/>
        <v>7064.04</v>
      </c>
      <c r="Q450" s="12">
        <f t="shared" si="264"/>
        <v>0</v>
      </c>
      <c r="R450" s="12">
        <f t="shared" si="264"/>
        <v>7064.04</v>
      </c>
      <c r="S450" s="12">
        <f t="shared" si="264"/>
        <v>0</v>
      </c>
      <c r="T450" s="12">
        <f t="shared" si="264"/>
        <v>7064.04</v>
      </c>
      <c r="U450" s="12">
        <f t="shared" si="264"/>
        <v>13.759999999999991</v>
      </c>
      <c r="V450" s="12">
        <f t="shared" si="264"/>
        <v>7077.8</v>
      </c>
    </row>
    <row r="451" spans="1:22" s="34" customFormat="1" ht="27.75" customHeight="1">
      <c r="A451" s="8"/>
      <c r="B451" s="8"/>
      <c r="C451" s="9"/>
      <c r="D451" s="1" t="s">
        <v>135</v>
      </c>
      <c r="E451" s="2" t="s">
        <v>136</v>
      </c>
      <c r="F451" s="12">
        <v>7037</v>
      </c>
      <c r="G451" s="12"/>
      <c r="H451" s="12">
        <f>SUM(F451:G451)</f>
        <v>7037</v>
      </c>
      <c r="I451" s="12"/>
      <c r="J451" s="12">
        <f>SUM(H451:I451)</f>
        <v>7037</v>
      </c>
      <c r="K451" s="12"/>
      <c r="L451" s="12">
        <f>SUM(J451:K451)</f>
        <v>7037</v>
      </c>
      <c r="M451" s="12">
        <v>27.04</v>
      </c>
      <c r="N451" s="12">
        <f>SUM(L451:M451)</f>
        <v>7064.04</v>
      </c>
      <c r="O451" s="12"/>
      <c r="P451" s="12">
        <f>SUM(N451:O451)</f>
        <v>7064.04</v>
      </c>
      <c r="Q451" s="12"/>
      <c r="R451" s="12">
        <f>SUM(P451:Q451)</f>
        <v>7064.04</v>
      </c>
      <c r="S451" s="12"/>
      <c r="T451" s="12">
        <f>SUM(R451:S451)</f>
        <v>7064.04</v>
      </c>
      <c r="U451" s="12">
        <f>141.6-127.84</f>
        <v>13.759999999999991</v>
      </c>
      <c r="V451" s="12">
        <f>SUM(T451:U451)</f>
        <v>7077.8</v>
      </c>
    </row>
    <row r="452" spans="1:22" s="34" customFormat="1" ht="17.25" customHeight="1" hidden="1" outlineLevel="1">
      <c r="A452" s="8"/>
      <c r="B452" s="8"/>
      <c r="C452" s="9" t="s">
        <v>214</v>
      </c>
      <c r="D452" s="1"/>
      <c r="E452" s="2" t="s">
        <v>127</v>
      </c>
      <c r="F452" s="12">
        <f aca="true" t="shared" si="265" ref="F452:V452">F453</f>
        <v>1290</v>
      </c>
      <c r="G452" s="12">
        <f t="shared" si="265"/>
        <v>0</v>
      </c>
      <c r="H452" s="12">
        <f t="shared" si="265"/>
        <v>1290</v>
      </c>
      <c r="I452" s="12">
        <f t="shared" si="265"/>
        <v>0</v>
      </c>
      <c r="J452" s="12">
        <f t="shared" si="265"/>
        <v>1290</v>
      </c>
      <c r="K452" s="12">
        <f t="shared" si="265"/>
        <v>0</v>
      </c>
      <c r="L452" s="12">
        <f t="shared" si="265"/>
        <v>1290</v>
      </c>
      <c r="M452" s="12">
        <f t="shared" si="265"/>
        <v>0</v>
      </c>
      <c r="N452" s="12">
        <f t="shared" si="265"/>
        <v>1290</v>
      </c>
      <c r="O452" s="12">
        <f t="shared" si="265"/>
        <v>-151</v>
      </c>
      <c r="P452" s="12">
        <f t="shared" si="265"/>
        <v>1139</v>
      </c>
      <c r="Q452" s="12">
        <f t="shared" si="265"/>
        <v>0</v>
      </c>
      <c r="R452" s="12">
        <f t="shared" si="265"/>
        <v>1139</v>
      </c>
      <c r="S452" s="12">
        <f t="shared" si="265"/>
        <v>-156</v>
      </c>
      <c r="T452" s="12">
        <f t="shared" si="265"/>
        <v>983</v>
      </c>
      <c r="U452" s="12">
        <f t="shared" si="265"/>
        <v>0</v>
      </c>
      <c r="V452" s="12">
        <f t="shared" si="265"/>
        <v>983</v>
      </c>
    </row>
    <row r="453" spans="1:22" s="34" customFormat="1" ht="29.25" customHeight="1" hidden="1" outlineLevel="1">
      <c r="A453" s="8"/>
      <c r="B453" s="8"/>
      <c r="C453" s="9"/>
      <c r="D453" s="1" t="s">
        <v>135</v>
      </c>
      <c r="E453" s="2" t="s">
        <v>136</v>
      </c>
      <c r="F453" s="12">
        <v>1290</v>
      </c>
      <c r="G453" s="12"/>
      <c r="H453" s="12">
        <f>SUM(F453:G453)</f>
        <v>1290</v>
      </c>
      <c r="I453" s="12"/>
      <c r="J453" s="12">
        <f>SUM(H453:I453)</f>
        <v>1290</v>
      </c>
      <c r="K453" s="12"/>
      <c r="L453" s="12">
        <f>SUM(J453:K453)</f>
        <v>1290</v>
      </c>
      <c r="M453" s="12"/>
      <c r="N453" s="12">
        <f>SUM(L453:M453)</f>
        <v>1290</v>
      </c>
      <c r="O453" s="12">
        <v>-151</v>
      </c>
      <c r="P453" s="12">
        <f>SUM(N453:O453)</f>
        <v>1139</v>
      </c>
      <c r="Q453" s="12"/>
      <c r="R453" s="12">
        <f>SUM(P453:Q453)</f>
        <v>1139</v>
      </c>
      <c r="S453" s="12">
        <v>-156</v>
      </c>
      <c r="T453" s="12">
        <f>SUM(R453:S453)</f>
        <v>983</v>
      </c>
      <c r="U453" s="12"/>
      <c r="V453" s="12">
        <f>SUM(T453:U453)</f>
        <v>983</v>
      </c>
    </row>
    <row r="454" spans="1:22" s="34" customFormat="1" ht="29.25" customHeight="1" hidden="1" outlineLevel="1">
      <c r="A454" s="8"/>
      <c r="B454" s="8"/>
      <c r="C454" s="9" t="s">
        <v>430</v>
      </c>
      <c r="D454" s="1"/>
      <c r="E454" s="2" t="s">
        <v>457</v>
      </c>
      <c r="F454" s="12">
        <f aca="true" t="shared" si="266" ref="F454:V454">F455</f>
        <v>116</v>
      </c>
      <c r="G454" s="12">
        <f t="shared" si="266"/>
        <v>0</v>
      </c>
      <c r="H454" s="12">
        <f t="shared" si="266"/>
        <v>116</v>
      </c>
      <c r="I454" s="12">
        <f t="shared" si="266"/>
        <v>0</v>
      </c>
      <c r="J454" s="12">
        <f t="shared" si="266"/>
        <v>116</v>
      </c>
      <c r="K454" s="12">
        <f t="shared" si="266"/>
        <v>0</v>
      </c>
      <c r="L454" s="12">
        <f t="shared" si="266"/>
        <v>116</v>
      </c>
      <c r="M454" s="12">
        <f t="shared" si="266"/>
        <v>0</v>
      </c>
      <c r="N454" s="12">
        <f t="shared" si="266"/>
        <v>116</v>
      </c>
      <c r="O454" s="12">
        <f t="shared" si="266"/>
        <v>0</v>
      </c>
      <c r="P454" s="12">
        <f t="shared" si="266"/>
        <v>116</v>
      </c>
      <c r="Q454" s="12">
        <f t="shared" si="266"/>
        <v>0</v>
      </c>
      <c r="R454" s="12">
        <f t="shared" si="266"/>
        <v>116</v>
      </c>
      <c r="S454" s="12">
        <f t="shared" si="266"/>
        <v>0</v>
      </c>
      <c r="T454" s="12">
        <f t="shared" si="266"/>
        <v>116</v>
      </c>
      <c r="U454" s="12">
        <f t="shared" si="266"/>
        <v>0</v>
      </c>
      <c r="V454" s="12">
        <f t="shared" si="266"/>
        <v>116</v>
      </c>
    </row>
    <row r="455" spans="1:22" s="34" customFormat="1" ht="29.25" customHeight="1" hidden="1" outlineLevel="1">
      <c r="A455" s="8"/>
      <c r="B455" s="8"/>
      <c r="C455" s="9"/>
      <c r="D455" s="1" t="s">
        <v>135</v>
      </c>
      <c r="E455" s="2" t="s">
        <v>136</v>
      </c>
      <c r="F455" s="12">
        <v>116</v>
      </c>
      <c r="G455" s="12"/>
      <c r="H455" s="12">
        <f>SUM(F455:G455)</f>
        <v>116</v>
      </c>
      <c r="I455" s="12"/>
      <c r="J455" s="12">
        <f>SUM(H455:I455)</f>
        <v>116</v>
      </c>
      <c r="K455" s="12"/>
      <c r="L455" s="12">
        <f>SUM(J455:K455)</f>
        <v>116</v>
      </c>
      <c r="M455" s="12"/>
      <c r="N455" s="12">
        <f>SUM(L455:M455)</f>
        <v>116</v>
      </c>
      <c r="O455" s="12"/>
      <c r="P455" s="12">
        <f>SUM(N455:O455)</f>
        <v>116</v>
      </c>
      <c r="Q455" s="12"/>
      <c r="R455" s="12">
        <f>SUM(P455:Q455)</f>
        <v>116</v>
      </c>
      <c r="S455" s="12"/>
      <c r="T455" s="12">
        <f>SUM(R455:S455)</f>
        <v>116</v>
      </c>
      <c r="U455" s="12"/>
      <c r="V455" s="12">
        <f>SUM(T455:U455)</f>
        <v>116</v>
      </c>
    </row>
    <row r="456" spans="1:22" s="116" customFormat="1" ht="29.25" customHeight="1" hidden="1" outlineLevel="1">
      <c r="A456" s="8"/>
      <c r="B456" s="8"/>
      <c r="C456" s="9" t="s">
        <v>215</v>
      </c>
      <c r="D456" s="33"/>
      <c r="E456" s="10" t="s">
        <v>378</v>
      </c>
      <c r="F456" s="12">
        <f aca="true" t="shared" si="267" ref="F456:V456">SUM(F457:F457)</f>
        <v>68011.5</v>
      </c>
      <c r="G456" s="12">
        <f t="shared" si="267"/>
        <v>0</v>
      </c>
      <c r="H456" s="12">
        <f t="shared" si="267"/>
        <v>68011.5</v>
      </c>
      <c r="I456" s="12">
        <f t="shared" si="267"/>
        <v>0</v>
      </c>
      <c r="J456" s="12">
        <f t="shared" si="267"/>
        <v>68011.5</v>
      </c>
      <c r="K456" s="12">
        <f t="shared" si="267"/>
        <v>0</v>
      </c>
      <c r="L456" s="12">
        <f t="shared" si="267"/>
        <v>68011.5</v>
      </c>
      <c r="M456" s="12">
        <f t="shared" si="267"/>
        <v>0</v>
      </c>
      <c r="N456" s="12">
        <f t="shared" si="267"/>
        <v>68011.5</v>
      </c>
      <c r="O456" s="12">
        <f t="shared" si="267"/>
        <v>0</v>
      </c>
      <c r="P456" s="12">
        <f t="shared" si="267"/>
        <v>68011.5</v>
      </c>
      <c r="Q456" s="12">
        <f t="shared" si="267"/>
        <v>0</v>
      </c>
      <c r="R456" s="12">
        <f t="shared" si="267"/>
        <v>68011.5</v>
      </c>
      <c r="S456" s="12">
        <f t="shared" si="267"/>
        <v>0</v>
      </c>
      <c r="T456" s="12">
        <f t="shared" si="267"/>
        <v>68011.5</v>
      </c>
      <c r="U456" s="12">
        <f t="shared" si="267"/>
        <v>0</v>
      </c>
      <c r="V456" s="12">
        <f t="shared" si="267"/>
        <v>68011.5</v>
      </c>
    </row>
    <row r="457" spans="1:22" s="62" customFormat="1" ht="29.25" customHeight="1" hidden="1" outlineLevel="1">
      <c r="A457" s="8"/>
      <c r="B457" s="8"/>
      <c r="C457" s="9"/>
      <c r="D457" s="1" t="s">
        <v>135</v>
      </c>
      <c r="E457" s="2" t="s">
        <v>136</v>
      </c>
      <c r="F457" s="12">
        <f>68011.5</f>
        <v>68011.5</v>
      </c>
      <c r="G457" s="12"/>
      <c r="H457" s="12">
        <f>SUM(F457:G457)</f>
        <v>68011.5</v>
      </c>
      <c r="I457" s="12"/>
      <c r="J457" s="12">
        <f>SUM(H457:I457)</f>
        <v>68011.5</v>
      </c>
      <c r="K457" s="12"/>
      <c r="L457" s="12">
        <f>SUM(J457:K457)</f>
        <v>68011.5</v>
      </c>
      <c r="M457" s="12"/>
      <c r="N457" s="12">
        <f>SUM(L457:M457)</f>
        <v>68011.5</v>
      </c>
      <c r="O457" s="12"/>
      <c r="P457" s="12">
        <f>SUM(N457:O457)</f>
        <v>68011.5</v>
      </c>
      <c r="Q457" s="12"/>
      <c r="R457" s="12">
        <f>SUM(P457:Q457)</f>
        <v>68011.5</v>
      </c>
      <c r="S457" s="12"/>
      <c r="T457" s="12">
        <f>SUM(R457:S457)</f>
        <v>68011.5</v>
      </c>
      <c r="U457" s="12"/>
      <c r="V457" s="12">
        <f>SUM(T457:U457)</f>
        <v>68011.5</v>
      </c>
    </row>
    <row r="458" spans="1:22" s="34" customFormat="1" ht="15" customHeight="1" collapsed="1">
      <c r="A458" s="8"/>
      <c r="B458" s="8" t="s">
        <v>179</v>
      </c>
      <c r="C458" s="37"/>
      <c r="D458" s="8"/>
      <c r="E458" s="10" t="s">
        <v>180</v>
      </c>
      <c r="F458" s="12">
        <f aca="true" t="shared" si="268" ref="F458:L458">F459+F498+F493</f>
        <v>171750.51232</v>
      </c>
      <c r="G458" s="12">
        <f t="shared" si="268"/>
        <v>0</v>
      </c>
      <c r="H458" s="12">
        <f t="shared" si="268"/>
        <v>171750.51232</v>
      </c>
      <c r="I458" s="12">
        <f t="shared" si="268"/>
        <v>2E-05</v>
      </c>
      <c r="J458" s="12">
        <f t="shared" si="268"/>
        <v>171750.51234000002</v>
      </c>
      <c r="K458" s="12">
        <f t="shared" si="268"/>
        <v>0</v>
      </c>
      <c r="L458" s="12">
        <f t="shared" si="268"/>
        <v>171750.51234000002</v>
      </c>
      <c r="M458" s="12">
        <f aca="true" t="shared" si="269" ref="M458:R458">M459+M498+M493</f>
        <v>912.01177</v>
      </c>
      <c r="N458" s="12">
        <f t="shared" si="269"/>
        <v>172662.52411</v>
      </c>
      <c r="O458" s="12">
        <f t="shared" si="269"/>
        <v>217.2</v>
      </c>
      <c r="P458" s="12">
        <f t="shared" si="269"/>
        <v>172879.72411</v>
      </c>
      <c r="Q458" s="12">
        <f t="shared" si="269"/>
        <v>-27</v>
      </c>
      <c r="R458" s="12">
        <f t="shared" si="269"/>
        <v>172852.72411</v>
      </c>
      <c r="S458" s="12">
        <f>S459+S498+S493</f>
        <v>156</v>
      </c>
      <c r="T458" s="12">
        <f>T459+T498+T493</f>
        <v>173008.72411</v>
      </c>
      <c r="U458" s="12">
        <f>U459+U498+U493</f>
        <v>250.55204</v>
      </c>
      <c r="V458" s="12">
        <f>V459+V498+V493</f>
        <v>173259.27615000002</v>
      </c>
    </row>
    <row r="459" spans="1:22" s="34" customFormat="1" ht="28.5" customHeight="1">
      <c r="A459" s="8"/>
      <c r="B459" s="8"/>
      <c r="C459" s="9" t="s">
        <v>210</v>
      </c>
      <c r="D459" s="33"/>
      <c r="E459" s="10" t="s">
        <v>535</v>
      </c>
      <c r="F459" s="12">
        <f aca="true" t="shared" si="270" ref="F459:L459">F460+F481+F477</f>
        <v>171597.01232</v>
      </c>
      <c r="G459" s="12">
        <f t="shared" si="270"/>
        <v>0</v>
      </c>
      <c r="H459" s="12">
        <f t="shared" si="270"/>
        <v>171597.01232</v>
      </c>
      <c r="I459" s="12">
        <f t="shared" si="270"/>
        <v>2E-05</v>
      </c>
      <c r="J459" s="12">
        <f t="shared" si="270"/>
        <v>171597.01234000002</v>
      </c>
      <c r="K459" s="12">
        <f t="shared" si="270"/>
        <v>0</v>
      </c>
      <c r="L459" s="12">
        <f t="shared" si="270"/>
        <v>171597.01234000002</v>
      </c>
      <c r="M459" s="12">
        <f aca="true" t="shared" si="271" ref="M459:R459">M460+M481+M477</f>
        <v>912.01177</v>
      </c>
      <c r="N459" s="12">
        <f t="shared" si="271"/>
        <v>172509.02411</v>
      </c>
      <c r="O459" s="12">
        <f t="shared" si="271"/>
        <v>217.2</v>
      </c>
      <c r="P459" s="12">
        <f t="shared" si="271"/>
        <v>172726.22411</v>
      </c>
      <c r="Q459" s="12">
        <f t="shared" si="271"/>
        <v>-27</v>
      </c>
      <c r="R459" s="12">
        <f t="shared" si="271"/>
        <v>172699.22411</v>
      </c>
      <c r="S459" s="12">
        <f>S460+S481+S477</f>
        <v>157.63384</v>
      </c>
      <c r="T459" s="12">
        <f>T460+T481+T477</f>
        <v>172856.85795</v>
      </c>
      <c r="U459" s="12">
        <f>U460+U481+U477</f>
        <v>250.55204</v>
      </c>
      <c r="V459" s="12">
        <f>V460+V481+V477</f>
        <v>173107.40999000001</v>
      </c>
    </row>
    <row r="460" spans="1:22" s="34" customFormat="1" ht="16.5" customHeight="1">
      <c r="A460" s="8"/>
      <c r="B460" s="8"/>
      <c r="C460" s="9" t="s">
        <v>216</v>
      </c>
      <c r="D460" s="33"/>
      <c r="E460" s="10" t="s">
        <v>55</v>
      </c>
      <c r="F460" s="12">
        <f aca="true" t="shared" si="272" ref="F460:V460">F461</f>
        <v>161286.7</v>
      </c>
      <c r="G460" s="12">
        <f t="shared" si="272"/>
        <v>0</v>
      </c>
      <c r="H460" s="12">
        <f t="shared" si="272"/>
        <v>161286.7</v>
      </c>
      <c r="I460" s="12">
        <f t="shared" si="272"/>
        <v>0</v>
      </c>
      <c r="J460" s="12">
        <f t="shared" si="272"/>
        <v>161286.7</v>
      </c>
      <c r="K460" s="12">
        <f t="shared" si="272"/>
        <v>0</v>
      </c>
      <c r="L460" s="12">
        <f t="shared" si="272"/>
        <v>161286.7</v>
      </c>
      <c r="M460" s="12">
        <f t="shared" si="272"/>
        <v>912.01177</v>
      </c>
      <c r="N460" s="12">
        <f t="shared" si="272"/>
        <v>162198.71177</v>
      </c>
      <c r="O460" s="12">
        <f t="shared" si="272"/>
        <v>217.2</v>
      </c>
      <c r="P460" s="12">
        <f t="shared" si="272"/>
        <v>162415.91177</v>
      </c>
      <c r="Q460" s="12">
        <f t="shared" si="272"/>
        <v>-27</v>
      </c>
      <c r="R460" s="12">
        <f t="shared" si="272"/>
        <v>162388.91177</v>
      </c>
      <c r="S460" s="12">
        <f t="shared" si="272"/>
        <v>157.63384</v>
      </c>
      <c r="T460" s="12">
        <f t="shared" si="272"/>
        <v>162546.54561</v>
      </c>
      <c r="U460" s="12">
        <f t="shared" si="272"/>
        <v>250.55204</v>
      </c>
      <c r="V460" s="12">
        <f t="shared" si="272"/>
        <v>162797.09765</v>
      </c>
    </row>
    <row r="461" spans="1:22" s="34" customFormat="1" ht="42" customHeight="1">
      <c r="A461" s="8"/>
      <c r="B461" s="8"/>
      <c r="C461" s="9" t="s">
        <v>217</v>
      </c>
      <c r="D461" s="33"/>
      <c r="E461" s="10" t="s">
        <v>68</v>
      </c>
      <c r="F461" s="12">
        <f aca="true" t="shared" si="273" ref="F461:L461">F462+F468+F472+F464+F470+F466</f>
        <v>161286.7</v>
      </c>
      <c r="G461" s="12">
        <f t="shared" si="273"/>
        <v>0</v>
      </c>
      <c r="H461" s="12">
        <f t="shared" si="273"/>
        <v>161286.7</v>
      </c>
      <c r="I461" s="12">
        <f t="shared" si="273"/>
        <v>0</v>
      </c>
      <c r="J461" s="12">
        <f t="shared" si="273"/>
        <v>161286.7</v>
      </c>
      <c r="K461" s="12">
        <f t="shared" si="273"/>
        <v>0</v>
      </c>
      <c r="L461" s="12">
        <f t="shared" si="273"/>
        <v>161286.7</v>
      </c>
      <c r="M461" s="12">
        <f aca="true" t="shared" si="274" ref="M461:R461">M462+M468+M472+M464+M470+M466</f>
        <v>912.01177</v>
      </c>
      <c r="N461" s="12">
        <f t="shared" si="274"/>
        <v>162198.71177</v>
      </c>
      <c r="O461" s="12">
        <f t="shared" si="274"/>
        <v>217.2</v>
      </c>
      <c r="P461" s="12">
        <f t="shared" si="274"/>
        <v>162415.91177</v>
      </c>
      <c r="Q461" s="12">
        <f t="shared" si="274"/>
        <v>-27</v>
      </c>
      <c r="R461" s="12">
        <f t="shared" si="274"/>
        <v>162388.91177</v>
      </c>
      <c r="S461" s="12">
        <f>S462+S468+S472+S464+S470+S466</f>
        <v>157.63384</v>
      </c>
      <c r="T461" s="12">
        <f>T462+T468+T472+T464+T470+T466</f>
        <v>162546.54561</v>
      </c>
      <c r="U461" s="12">
        <f>U462+U468+U472+U464+U470+U466</f>
        <v>250.55204</v>
      </c>
      <c r="V461" s="12">
        <f>V462+V468+V472+V464+V470+V466</f>
        <v>162797.09765</v>
      </c>
    </row>
    <row r="462" spans="1:22" s="34" customFormat="1" ht="54.75" customHeight="1">
      <c r="A462" s="8"/>
      <c r="B462" s="8"/>
      <c r="C462" s="9" t="s">
        <v>218</v>
      </c>
      <c r="D462" s="33"/>
      <c r="E462" s="10" t="s">
        <v>74</v>
      </c>
      <c r="F462" s="12">
        <f aca="true" t="shared" si="275" ref="F462:V462">F463</f>
        <v>17327</v>
      </c>
      <c r="G462" s="12">
        <f t="shared" si="275"/>
        <v>0</v>
      </c>
      <c r="H462" s="12">
        <f t="shared" si="275"/>
        <v>17327</v>
      </c>
      <c r="I462" s="12">
        <f t="shared" si="275"/>
        <v>0</v>
      </c>
      <c r="J462" s="12">
        <f t="shared" si="275"/>
        <v>17327</v>
      </c>
      <c r="K462" s="12">
        <f t="shared" si="275"/>
        <v>0</v>
      </c>
      <c r="L462" s="12">
        <f t="shared" si="275"/>
        <v>17327</v>
      </c>
      <c r="M462" s="12">
        <f t="shared" si="275"/>
        <v>912.01177</v>
      </c>
      <c r="N462" s="12">
        <f t="shared" si="275"/>
        <v>18239.01177</v>
      </c>
      <c r="O462" s="12">
        <f t="shared" si="275"/>
        <v>0</v>
      </c>
      <c r="P462" s="12">
        <f t="shared" si="275"/>
        <v>18239.01177</v>
      </c>
      <c r="Q462" s="12">
        <f t="shared" si="275"/>
        <v>-27</v>
      </c>
      <c r="R462" s="12">
        <f t="shared" si="275"/>
        <v>18212.01177</v>
      </c>
      <c r="S462" s="12">
        <f t="shared" si="275"/>
        <v>157.63384</v>
      </c>
      <c r="T462" s="12">
        <f t="shared" si="275"/>
        <v>18369.64561</v>
      </c>
      <c r="U462" s="12">
        <f t="shared" si="275"/>
        <v>250.55204</v>
      </c>
      <c r="V462" s="12">
        <f t="shared" si="275"/>
        <v>18620.19765</v>
      </c>
    </row>
    <row r="463" spans="1:22" s="34" customFormat="1" ht="28.5" customHeight="1">
      <c r="A463" s="8"/>
      <c r="B463" s="8"/>
      <c r="C463" s="9"/>
      <c r="D463" s="1" t="s">
        <v>135</v>
      </c>
      <c r="E463" s="2" t="s">
        <v>136</v>
      </c>
      <c r="F463" s="12">
        <v>17327</v>
      </c>
      <c r="G463" s="12"/>
      <c r="H463" s="12">
        <f>SUM(F463:G463)</f>
        <v>17327</v>
      </c>
      <c r="I463" s="12"/>
      <c r="J463" s="12">
        <f>SUM(H463:I463)</f>
        <v>17327</v>
      </c>
      <c r="K463" s="12"/>
      <c r="L463" s="12">
        <f>SUM(J463:K463)</f>
        <v>17327</v>
      </c>
      <c r="M463" s="12">
        <f>1107.22292-195.21115</f>
        <v>912.01177</v>
      </c>
      <c r="N463" s="12">
        <f>SUM(L463:M463)</f>
        <v>18239.01177</v>
      </c>
      <c r="O463" s="12"/>
      <c r="P463" s="12">
        <f>SUM(N463:O463)</f>
        <v>18239.01177</v>
      </c>
      <c r="Q463" s="12">
        <v>-27</v>
      </c>
      <c r="R463" s="12">
        <f>SUM(P463:Q463)</f>
        <v>18212.01177</v>
      </c>
      <c r="S463" s="12">
        <v>157.63384</v>
      </c>
      <c r="T463" s="12">
        <f>SUM(R463:S463)</f>
        <v>18369.64561</v>
      </c>
      <c r="U463" s="12">
        <v>250.55204</v>
      </c>
      <c r="V463" s="12">
        <f>SUM(T463:U463)</f>
        <v>18620.19765</v>
      </c>
    </row>
    <row r="464" spans="1:22" s="34" customFormat="1" ht="28.5" customHeight="1" hidden="1" outlineLevel="1">
      <c r="A464" s="8"/>
      <c r="B464" s="8"/>
      <c r="C464" s="9" t="s">
        <v>431</v>
      </c>
      <c r="D464" s="1"/>
      <c r="E464" s="2" t="s">
        <v>457</v>
      </c>
      <c r="F464" s="12">
        <f aca="true" t="shared" si="276" ref="F464:V464">F465</f>
        <v>1325</v>
      </c>
      <c r="G464" s="12">
        <f t="shared" si="276"/>
        <v>0</v>
      </c>
      <c r="H464" s="12">
        <f t="shared" si="276"/>
        <v>1325</v>
      </c>
      <c r="I464" s="12">
        <f t="shared" si="276"/>
        <v>0</v>
      </c>
      <c r="J464" s="12">
        <f t="shared" si="276"/>
        <v>1325</v>
      </c>
      <c r="K464" s="12">
        <f t="shared" si="276"/>
        <v>0</v>
      </c>
      <c r="L464" s="12">
        <f t="shared" si="276"/>
        <v>1325</v>
      </c>
      <c r="M464" s="12">
        <f t="shared" si="276"/>
        <v>0</v>
      </c>
      <c r="N464" s="12">
        <f t="shared" si="276"/>
        <v>1325</v>
      </c>
      <c r="O464" s="12">
        <f t="shared" si="276"/>
        <v>217.2</v>
      </c>
      <c r="P464" s="12">
        <f t="shared" si="276"/>
        <v>1542.2</v>
      </c>
      <c r="Q464" s="12">
        <f t="shared" si="276"/>
        <v>0</v>
      </c>
      <c r="R464" s="12">
        <f t="shared" si="276"/>
        <v>1542.2</v>
      </c>
      <c r="S464" s="12">
        <f t="shared" si="276"/>
        <v>0</v>
      </c>
      <c r="T464" s="12">
        <f t="shared" si="276"/>
        <v>1542.2</v>
      </c>
      <c r="U464" s="12">
        <f t="shared" si="276"/>
        <v>0</v>
      </c>
      <c r="V464" s="12">
        <f t="shared" si="276"/>
        <v>1542.2</v>
      </c>
    </row>
    <row r="465" spans="1:22" s="34" customFormat="1" ht="28.5" customHeight="1" hidden="1" outlineLevel="1">
      <c r="A465" s="8"/>
      <c r="B465" s="8"/>
      <c r="C465" s="9"/>
      <c r="D465" s="1" t="s">
        <v>135</v>
      </c>
      <c r="E465" s="2" t="s">
        <v>136</v>
      </c>
      <c r="F465" s="12">
        <v>1325</v>
      </c>
      <c r="G465" s="12"/>
      <c r="H465" s="12">
        <f>SUM(F465:G465)</f>
        <v>1325</v>
      </c>
      <c r="I465" s="12"/>
      <c r="J465" s="12">
        <f>SUM(H465:I465)</f>
        <v>1325</v>
      </c>
      <c r="K465" s="12"/>
      <c r="L465" s="12">
        <f>SUM(J465:K465)</f>
        <v>1325</v>
      </c>
      <c r="M465" s="12"/>
      <c r="N465" s="12">
        <f>SUM(L465:M465)</f>
        <v>1325</v>
      </c>
      <c r="O465" s="12">
        <f>66.2+151</f>
        <v>217.2</v>
      </c>
      <c r="P465" s="12">
        <f>SUM(N465:O465)</f>
        <v>1542.2</v>
      </c>
      <c r="Q465" s="12"/>
      <c r="R465" s="12">
        <f>SUM(P465:Q465)</f>
        <v>1542.2</v>
      </c>
      <c r="S465" s="12"/>
      <c r="T465" s="12">
        <f>SUM(R465:S465)</f>
        <v>1542.2</v>
      </c>
      <c r="U465" s="12"/>
      <c r="V465" s="12">
        <f>SUM(T465:U465)</f>
        <v>1542.2</v>
      </c>
    </row>
    <row r="466" spans="1:22" s="115" customFormat="1" ht="43.5" customHeight="1" hidden="1" outlineLevel="1">
      <c r="A466" s="8"/>
      <c r="B466" s="8"/>
      <c r="C466" s="9" t="s">
        <v>509</v>
      </c>
      <c r="D466" s="1"/>
      <c r="E466" s="2" t="s">
        <v>510</v>
      </c>
      <c r="F466" s="12">
        <f aca="true" t="shared" si="277" ref="F466:V466">F467</f>
        <v>8624.4</v>
      </c>
      <c r="G466" s="12">
        <f t="shared" si="277"/>
        <v>0</v>
      </c>
      <c r="H466" s="12">
        <f t="shared" si="277"/>
        <v>8624.4</v>
      </c>
      <c r="I466" s="12">
        <f t="shared" si="277"/>
        <v>0</v>
      </c>
      <c r="J466" s="12">
        <f t="shared" si="277"/>
        <v>8624.4</v>
      </c>
      <c r="K466" s="12">
        <f t="shared" si="277"/>
        <v>0</v>
      </c>
      <c r="L466" s="12">
        <f t="shared" si="277"/>
        <v>8624.4</v>
      </c>
      <c r="M466" s="12">
        <f t="shared" si="277"/>
        <v>0</v>
      </c>
      <c r="N466" s="12">
        <f t="shared" si="277"/>
        <v>8624.4</v>
      </c>
      <c r="O466" s="12">
        <f t="shared" si="277"/>
        <v>0</v>
      </c>
      <c r="P466" s="12">
        <f t="shared" si="277"/>
        <v>8624.4</v>
      </c>
      <c r="Q466" s="12">
        <f t="shared" si="277"/>
        <v>0</v>
      </c>
      <c r="R466" s="12">
        <f t="shared" si="277"/>
        <v>8624.4</v>
      </c>
      <c r="S466" s="12">
        <f t="shared" si="277"/>
        <v>0</v>
      </c>
      <c r="T466" s="12">
        <f t="shared" si="277"/>
        <v>8624.4</v>
      </c>
      <c r="U466" s="12">
        <f t="shared" si="277"/>
        <v>0</v>
      </c>
      <c r="V466" s="12">
        <f t="shared" si="277"/>
        <v>8624.4</v>
      </c>
    </row>
    <row r="467" spans="1:22" s="34" customFormat="1" ht="28.5" customHeight="1" hidden="1" outlineLevel="1">
      <c r="A467" s="8"/>
      <c r="B467" s="8"/>
      <c r="C467" s="9"/>
      <c r="D467" s="1" t="s">
        <v>135</v>
      </c>
      <c r="E467" s="2" t="s">
        <v>136</v>
      </c>
      <c r="F467" s="12">
        <v>8624.4</v>
      </c>
      <c r="G467" s="12"/>
      <c r="H467" s="12">
        <f>SUM(F467:G467)</f>
        <v>8624.4</v>
      </c>
      <c r="I467" s="12"/>
      <c r="J467" s="12">
        <f>SUM(H467:I467)</f>
        <v>8624.4</v>
      </c>
      <c r="K467" s="12"/>
      <c r="L467" s="12">
        <f>SUM(J467:K467)</f>
        <v>8624.4</v>
      </c>
      <c r="M467" s="12"/>
      <c r="N467" s="12">
        <f>SUM(L467:M467)</f>
        <v>8624.4</v>
      </c>
      <c r="O467" s="12"/>
      <c r="P467" s="12">
        <f>SUM(N467:O467)</f>
        <v>8624.4</v>
      </c>
      <c r="Q467" s="12"/>
      <c r="R467" s="12">
        <f>SUM(P467:Q467)</f>
        <v>8624.4</v>
      </c>
      <c r="S467" s="12"/>
      <c r="T467" s="12">
        <f>SUM(R467:S467)</f>
        <v>8624.4</v>
      </c>
      <c r="U467" s="12"/>
      <c r="V467" s="12">
        <f>SUM(T467:U467)</f>
        <v>8624.4</v>
      </c>
    </row>
    <row r="468" spans="1:22" s="116" customFormat="1" ht="28.5" customHeight="1" hidden="1" outlineLevel="1">
      <c r="A468" s="8"/>
      <c r="B468" s="8"/>
      <c r="C468" s="9" t="s">
        <v>219</v>
      </c>
      <c r="D468" s="33"/>
      <c r="E468" s="10" t="s">
        <v>378</v>
      </c>
      <c r="F468" s="12">
        <f aca="true" t="shared" si="278" ref="F468:V468">F469</f>
        <v>118703.7</v>
      </c>
      <c r="G468" s="12">
        <f t="shared" si="278"/>
        <v>0</v>
      </c>
      <c r="H468" s="12">
        <f t="shared" si="278"/>
        <v>118703.7</v>
      </c>
      <c r="I468" s="12">
        <f t="shared" si="278"/>
        <v>0</v>
      </c>
      <c r="J468" s="12">
        <f t="shared" si="278"/>
        <v>118703.7</v>
      </c>
      <c r="K468" s="12">
        <f t="shared" si="278"/>
        <v>0</v>
      </c>
      <c r="L468" s="12">
        <f t="shared" si="278"/>
        <v>118703.7</v>
      </c>
      <c r="M468" s="12">
        <f t="shared" si="278"/>
        <v>0</v>
      </c>
      <c r="N468" s="12">
        <f t="shared" si="278"/>
        <v>118703.7</v>
      </c>
      <c r="O468" s="12">
        <f t="shared" si="278"/>
        <v>0</v>
      </c>
      <c r="P468" s="12">
        <f t="shared" si="278"/>
        <v>118703.7</v>
      </c>
      <c r="Q468" s="12">
        <f t="shared" si="278"/>
        <v>0</v>
      </c>
      <c r="R468" s="12">
        <f t="shared" si="278"/>
        <v>118703.7</v>
      </c>
      <c r="S468" s="12">
        <f t="shared" si="278"/>
        <v>0</v>
      </c>
      <c r="T468" s="12">
        <f t="shared" si="278"/>
        <v>118703.7</v>
      </c>
      <c r="U468" s="12">
        <f t="shared" si="278"/>
        <v>0</v>
      </c>
      <c r="V468" s="12">
        <f t="shared" si="278"/>
        <v>118703.7</v>
      </c>
    </row>
    <row r="469" spans="1:22" s="62" customFormat="1" ht="28.5" customHeight="1" hidden="1" outlineLevel="1">
      <c r="A469" s="8"/>
      <c r="B469" s="8"/>
      <c r="C469" s="9"/>
      <c r="D469" s="1" t="s">
        <v>135</v>
      </c>
      <c r="E469" s="2" t="s">
        <v>136</v>
      </c>
      <c r="F469" s="12">
        <f>118703.7</f>
        <v>118703.7</v>
      </c>
      <c r="G469" s="12"/>
      <c r="H469" s="12">
        <f>SUM(F469:G469)</f>
        <v>118703.7</v>
      </c>
      <c r="I469" s="12"/>
      <c r="J469" s="12">
        <f>SUM(H469:I469)</f>
        <v>118703.7</v>
      </c>
      <c r="K469" s="12"/>
      <c r="L469" s="12">
        <f>SUM(J469:K469)</f>
        <v>118703.7</v>
      </c>
      <c r="M469" s="12"/>
      <c r="N469" s="12">
        <f>SUM(L469:M469)</f>
        <v>118703.7</v>
      </c>
      <c r="O469" s="12"/>
      <c r="P469" s="12">
        <f>SUM(N469:O469)</f>
        <v>118703.7</v>
      </c>
      <c r="Q469" s="12"/>
      <c r="R469" s="12">
        <f>SUM(P469:Q469)</f>
        <v>118703.7</v>
      </c>
      <c r="S469" s="12"/>
      <c r="T469" s="12">
        <f>SUM(R469:S469)</f>
        <v>118703.7</v>
      </c>
      <c r="U469" s="12"/>
      <c r="V469" s="12">
        <f>SUM(T469:U469)</f>
        <v>118703.7</v>
      </c>
    </row>
    <row r="470" spans="1:22" s="116" customFormat="1" ht="54" customHeight="1" hidden="1" outlineLevel="1">
      <c r="A470" s="8"/>
      <c r="B470" s="8"/>
      <c r="C470" s="9" t="s">
        <v>507</v>
      </c>
      <c r="D470" s="1"/>
      <c r="E470" s="6" t="s">
        <v>508</v>
      </c>
      <c r="F470" s="12">
        <f aca="true" t="shared" si="279" ref="F470:V470">F471</f>
        <v>11701.4</v>
      </c>
      <c r="G470" s="12">
        <f t="shared" si="279"/>
        <v>0</v>
      </c>
      <c r="H470" s="12">
        <f t="shared" si="279"/>
        <v>11701.4</v>
      </c>
      <c r="I470" s="12">
        <f t="shared" si="279"/>
        <v>0</v>
      </c>
      <c r="J470" s="12">
        <f t="shared" si="279"/>
        <v>11701.4</v>
      </c>
      <c r="K470" s="12">
        <f t="shared" si="279"/>
        <v>0</v>
      </c>
      <c r="L470" s="12">
        <f t="shared" si="279"/>
        <v>11701.4</v>
      </c>
      <c r="M470" s="12">
        <f t="shared" si="279"/>
        <v>0</v>
      </c>
      <c r="N470" s="12">
        <f t="shared" si="279"/>
        <v>11701.4</v>
      </c>
      <c r="O470" s="12">
        <f t="shared" si="279"/>
        <v>0</v>
      </c>
      <c r="P470" s="12">
        <f t="shared" si="279"/>
        <v>11701.4</v>
      </c>
      <c r="Q470" s="12">
        <f t="shared" si="279"/>
        <v>0</v>
      </c>
      <c r="R470" s="12">
        <f t="shared" si="279"/>
        <v>11701.4</v>
      </c>
      <c r="S470" s="12">
        <f t="shared" si="279"/>
        <v>0</v>
      </c>
      <c r="T470" s="12">
        <f t="shared" si="279"/>
        <v>11701.4</v>
      </c>
      <c r="U470" s="12">
        <f t="shared" si="279"/>
        <v>0</v>
      </c>
      <c r="V470" s="12">
        <f t="shared" si="279"/>
        <v>11701.4</v>
      </c>
    </row>
    <row r="471" spans="1:22" s="62" customFormat="1" ht="30" customHeight="1" hidden="1" outlineLevel="1">
      <c r="A471" s="8"/>
      <c r="B471" s="8"/>
      <c r="C471" s="9"/>
      <c r="D471" s="1" t="s">
        <v>135</v>
      </c>
      <c r="E471" s="2" t="s">
        <v>136</v>
      </c>
      <c r="F471" s="12">
        <v>11701.4</v>
      </c>
      <c r="G471" s="12"/>
      <c r="H471" s="12">
        <f>SUM(F471:G471)</f>
        <v>11701.4</v>
      </c>
      <c r="I471" s="12"/>
      <c r="J471" s="12">
        <f>SUM(H471:I471)</f>
        <v>11701.4</v>
      </c>
      <c r="K471" s="12"/>
      <c r="L471" s="12">
        <f>SUM(J471:K471)</f>
        <v>11701.4</v>
      </c>
      <c r="M471" s="12"/>
      <c r="N471" s="12">
        <f>SUM(L471:M471)</f>
        <v>11701.4</v>
      </c>
      <c r="O471" s="12"/>
      <c r="P471" s="12">
        <f>SUM(N471:O471)</f>
        <v>11701.4</v>
      </c>
      <c r="Q471" s="12"/>
      <c r="R471" s="12">
        <f>SUM(P471:Q471)</f>
        <v>11701.4</v>
      </c>
      <c r="S471" s="12"/>
      <c r="T471" s="12">
        <f>SUM(R471:S471)</f>
        <v>11701.4</v>
      </c>
      <c r="U471" s="12"/>
      <c r="V471" s="12">
        <f>SUM(T471:U471)</f>
        <v>11701.4</v>
      </c>
    </row>
    <row r="472" spans="1:22" s="34" customFormat="1" ht="147.75" customHeight="1" hidden="1" outlineLevel="1">
      <c r="A472" s="8"/>
      <c r="B472" s="8"/>
      <c r="C472" s="9" t="s">
        <v>220</v>
      </c>
      <c r="D472" s="1"/>
      <c r="E472" s="2" t="s">
        <v>395</v>
      </c>
      <c r="F472" s="12">
        <f aca="true" t="shared" si="280" ref="F472:V472">F473</f>
        <v>3605.2000000000003</v>
      </c>
      <c r="G472" s="12">
        <f t="shared" si="280"/>
        <v>0</v>
      </c>
      <c r="H472" s="12">
        <f t="shared" si="280"/>
        <v>3605.2000000000003</v>
      </c>
      <c r="I472" s="12">
        <f t="shared" si="280"/>
        <v>0</v>
      </c>
      <c r="J472" s="12">
        <f t="shared" si="280"/>
        <v>3605.2000000000003</v>
      </c>
      <c r="K472" s="12">
        <f t="shared" si="280"/>
        <v>0</v>
      </c>
      <c r="L472" s="12">
        <f t="shared" si="280"/>
        <v>3605.2000000000003</v>
      </c>
      <c r="M472" s="12">
        <f t="shared" si="280"/>
        <v>0</v>
      </c>
      <c r="N472" s="12">
        <f t="shared" si="280"/>
        <v>3605.2000000000003</v>
      </c>
      <c r="O472" s="12">
        <f t="shared" si="280"/>
        <v>0</v>
      </c>
      <c r="P472" s="12">
        <f t="shared" si="280"/>
        <v>3605.2000000000003</v>
      </c>
      <c r="Q472" s="12">
        <f t="shared" si="280"/>
        <v>0</v>
      </c>
      <c r="R472" s="12">
        <f t="shared" si="280"/>
        <v>3605.2000000000003</v>
      </c>
      <c r="S472" s="12">
        <f t="shared" si="280"/>
        <v>0</v>
      </c>
      <c r="T472" s="12">
        <f t="shared" si="280"/>
        <v>3605.2000000000003</v>
      </c>
      <c r="U472" s="12">
        <f t="shared" si="280"/>
        <v>0</v>
      </c>
      <c r="V472" s="12">
        <f t="shared" si="280"/>
        <v>3605.2000000000003</v>
      </c>
    </row>
    <row r="473" spans="1:22" s="62" customFormat="1" ht="28.5" customHeight="1" hidden="1" outlineLevel="1">
      <c r="A473" s="8"/>
      <c r="B473" s="8"/>
      <c r="C473" s="9"/>
      <c r="D473" s="1" t="s">
        <v>135</v>
      </c>
      <c r="E473" s="2" t="s">
        <v>136</v>
      </c>
      <c r="F473" s="12">
        <f aca="true" t="shared" si="281" ref="F473:L473">SUM(F475:F476)</f>
        <v>3605.2000000000003</v>
      </c>
      <c r="G473" s="12">
        <f t="shared" si="281"/>
        <v>0</v>
      </c>
      <c r="H473" s="12">
        <f t="shared" si="281"/>
        <v>3605.2000000000003</v>
      </c>
      <c r="I473" s="12">
        <f t="shared" si="281"/>
        <v>0</v>
      </c>
      <c r="J473" s="12">
        <f t="shared" si="281"/>
        <v>3605.2000000000003</v>
      </c>
      <c r="K473" s="12">
        <f t="shared" si="281"/>
        <v>0</v>
      </c>
      <c r="L473" s="12">
        <f t="shared" si="281"/>
        <v>3605.2000000000003</v>
      </c>
      <c r="M473" s="12">
        <f aca="true" t="shared" si="282" ref="M473:R473">SUM(M475:M476)</f>
        <v>0</v>
      </c>
      <c r="N473" s="12">
        <f t="shared" si="282"/>
        <v>3605.2000000000003</v>
      </c>
      <c r="O473" s="12">
        <f t="shared" si="282"/>
        <v>0</v>
      </c>
      <c r="P473" s="12">
        <f t="shared" si="282"/>
        <v>3605.2000000000003</v>
      </c>
      <c r="Q473" s="12">
        <f t="shared" si="282"/>
        <v>0</v>
      </c>
      <c r="R473" s="12">
        <f t="shared" si="282"/>
        <v>3605.2000000000003</v>
      </c>
      <c r="S473" s="12">
        <f>SUM(S475:S476)</f>
        <v>0</v>
      </c>
      <c r="T473" s="12">
        <f>SUM(T475:T476)</f>
        <v>3605.2000000000003</v>
      </c>
      <c r="U473" s="12">
        <f>SUM(U475:U476)</f>
        <v>0</v>
      </c>
      <c r="V473" s="12">
        <f>SUM(V475:V476)</f>
        <v>3605.2000000000003</v>
      </c>
    </row>
    <row r="474" spans="1:22" s="34" customFormat="1" ht="16.5" customHeight="1" hidden="1" outlineLevel="1">
      <c r="A474" s="8"/>
      <c r="B474" s="8"/>
      <c r="C474" s="9"/>
      <c r="D474" s="1"/>
      <c r="E474" s="2" t="s">
        <v>158</v>
      </c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1:22" s="62" customFormat="1" ht="16.5" customHeight="1" hidden="1" outlineLevel="1">
      <c r="A475" s="8"/>
      <c r="B475" s="8"/>
      <c r="C475" s="9"/>
      <c r="D475" s="1"/>
      <c r="E475" s="2" t="s">
        <v>165</v>
      </c>
      <c r="F475" s="12">
        <v>270.4</v>
      </c>
      <c r="G475" s="12"/>
      <c r="H475" s="12">
        <f>SUM(F475:G475)</f>
        <v>270.4</v>
      </c>
      <c r="I475" s="12"/>
      <c r="J475" s="12">
        <f>SUM(H475:I475)</f>
        <v>270.4</v>
      </c>
      <c r="K475" s="12"/>
      <c r="L475" s="12">
        <f>SUM(J475:K475)</f>
        <v>270.4</v>
      </c>
      <c r="M475" s="12"/>
      <c r="N475" s="12">
        <f>SUM(L475:M475)</f>
        <v>270.4</v>
      </c>
      <c r="O475" s="12"/>
      <c r="P475" s="12">
        <f>SUM(N475:O475)</f>
        <v>270.4</v>
      </c>
      <c r="Q475" s="12"/>
      <c r="R475" s="12">
        <f>SUM(P475:Q475)</f>
        <v>270.4</v>
      </c>
      <c r="S475" s="12"/>
      <c r="T475" s="12">
        <f>SUM(R475:S475)</f>
        <v>270.4</v>
      </c>
      <c r="U475" s="12"/>
      <c r="V475" s="12">
        <f>SUM(T475:U475)</f>
        <v>270.4</v>
      </c>
    </row>
    <row r="476" spans="1:22" s="116" customFormat="1" ht="16.5" customHeight="1" hidden="1" outlineLevel="1">
      <c r="A476" s="8"/>
      <c r="B476" s="8"/>
      <c r="C476" s="9"/>
      <c r="D476" s="1"/>
      <c r="E476" s="2" t="s">
        <v>164</v>
      </c>
      <c r="F476" s="12">
        <v>3334.8</v>
      </c>
      <c r="G476" s="12"/>
      <c r="H476" s="12">
        <f>SUM(F476:G476)</f>
        <v>3334.8</v>
      </c>
      <c r="I476" s="12"/>
      <c r="J476" s="12">
        <f>SUM(H476:I476)</f>
        <v>3334.8</v>
      </c>
      <c r="K476" s="12"/>
      <c r="L476" s="12">
        <f>SUM(J476:K476)</f>
        <v>3334.8</v>
      </c>
      <c r="M476" s="12"/>
      <c r="N476" s="12">
        <f>SUM(L476:M476)</f>
        <v>3334.8</v>
      </c>
      <c r="O476" s="12"/>
      <c r="P476" s="12">
        <f>SUM(N476:O476)</f>
        <v>3334.8</v>
      </c>
      <c r="Q476" s="12"/>
      <c r="R476" s="12">
        <f>SUM(P476:Q476)</f>
        <v>3334.8</v>
      </c>
      <c r="S476" s="12"/>
      <c r="T476" s="12">
        <f>SUM(R476:S476)</f>
        <v>3334.8</v>
      </c>
      <c r="U476" s="12"/>
      <c r="V476" s="12">
        <f>SUM(T476:U476)</f>
        <v>3334.8</v>
      </c>
    </row>
    <row r="477" spans="1:22" s="34" customFormat="1" ht="16.5" customHeight="1" hidden="1" outlineLevel="1">
      <c r="A477" s="8"/>
      <c r="B477" s="8"/>
      <c r="C477" s="9" t="s">
        <v>231</v>
      </c>
      <c r="D477" s="1"/>
      <c r="E477" s="2" t="s">
        <v>241</v>
      </c>
      <c r="F477" s="12">
        <f>F478</f>
        <v>84</v>
      </c>
      <c r="G477" s="12">
        <f aca="true" t="shared" si="283" ref="G477:V479">G478</f>
        <v>0</v>
      </c>
      <c r="H477" s="12">
        <f t="shared" si="283"/>
        <v>84</v>
      </c>
      <c r="I477" s="12">
        <f t="shared" si="283"/>
        <v>0</v>
      </c>
      <c r="J477" s="12">
        <f t="shared" si="283"/>
        <v>84</v>
      </c>
      <c r="K477" s="12">
        <f t="shared" si="283"/>
        <v>0</v>
      </c>
      <c r="L477" s="12">
        <f t="shared" si="283"/>
        <v>84</v>
      </c>
      <c r="M477" s="12">
        <f t="shared" si="283"/>
        <v>0</v>
      </c>
      <c r="N477" s="12">
        <f t="shared" si="283"/>
        <v>84</v>
      </c>
      <c r="O477" s="12">
        <f t="shared" si="283"/>
        <v>0</v>
      </c>
      <c r="P477" s="12">
        <f t="shared" si="283"/>
        <v>84</v>
      </c>
      <c r="Q477" s="12">
        <f t="shared" si="283"/>
        <v>0</v>
      </c>
      <c r="R477" s="12">
        <f t="shared" si="283"/>
        <v>84</v>
      </c>
      <c r="S477" s="12">
        <f t="shared" si="283"/>
        <v>0</v>
      </c>
      <c r="T477" s="12">
        <f t="shared" si="283"/>
        <v>84</v>
      </c>
      <c r="U477" s="12">
        <f t="shared" si="283"/>
        <v>0</v>
      </c>
      <c r="V477" s="12">
        <f t="shared" si="283"/>
        <v>84</v>
      </c>
    </row>
    <row r="478" spans="1:22" s="34" customFormat="1" ht="42" customHeight="1" hidden="1" outlineLevel="1">
      <c r="A478" s="8"/>
      <c r="B478" s="8"/>
      <c r="C478" s="9" t="s">
        <v>371</v>
      </c>
      <c r="D478" s="1"/>
      <c r="E478" s="2" t="s">
        <v>382</v>
      </c>
      <c r="F478" s="12">
        <f>F479</f>
        <v>84</v>
      </c>
      <c r="G478" s="12">
        <f t="shared" si="283"/>
        <v>0</v>
      </c>
      <c r="H478" s="12">
        <f t="shared" si="283"/>
        <v>84</v>
      </c>
      <c r="I478" s="12">
        <f t="shared" si="283"/>
        <v>0</v>
      </c>
      <c r="J478" s="12">
        <f t="shared" si="283"/>
        <v>84</v>
      </c>
      <c r="K478" s="12">
        <f t="shared" si="283"/>
        <v>0</v>
      </c>
      <c r="L478" s="12">
        <f t="shared" si="283"/>
        <v>84</v>
      </c>
      <c r="M478" s="12">
        <f t="shared" si="283"/>
        <v>0</v>
      </c>
      <c r="N478" s="12">
        <f t="shared" si="283"/>
        <v>84</v>
      </c>
      <c r="O478" s="12">
        <f t="shared" si="283"/>
        <v>0</v>
      </c>
      <c r="P478" s="12">
        <f t="shared" si="283"/>
        <v>84</v>
      </c>
      <c r="Q478" s="12">
        <f t="shared" si="283"/>
        <v>0</v>
      </c>
      <c r="R478" s="12">
        <f t="shared" si="283"/>
        <v>84</v>
      </c>
      <c r="S478" s="12">
        <f t="shared" si="283"/>
        <v>0</v>
      </c>
      <c r="T478" s="12">
        <f t="shared" si="283"/>
        <v>84</v>
      </c>
      <c r="U478" s="12">
        <f t="shared" si="283"/>
        <v>0</v>
      </c>
      <c r="V478" s="12">
        <f t="shared" si="283"/>
        <v>84</v>
      </c>
    </row>
    <row r="479" spans="1:22" s="34" customFormat="1" ht="15" customHeight="1" hidden="1" outlineLevel="1">
      <c r="A479" s="8"/>
      <c r="B479" s="8"/>
      <c r="C479" s="9" t="s">
        <v>372</v>
      </c>
      <c r="D479" s="1"/>
      <c r="E479" s="2" t="s">
        <v>115</v>
      </c>
      <c r="F479" s="12">
        <f>F480</f>
        <v>84</v>
      </c>
      <c r="G479" s="12">
        <f t="shared" si="283"/>
        <v>0</v>
      </c>
      <c r="H479" s="12">
        <f t="shared" si="283"/>
        <v>84</v>
      </c>
      <c r="I479" s="12">
        <f t="shared" si="283"/>
        <v>0</v>
      </c>
      <c r="J479" s="12">
        <f t="shared" si="283"/>
        <v>84</v>
      </c>
      <c r="K479" s="12">
        <f t="shared" si="283"/>
        <v>0</v>
      </c>
      <c r="L479" s="12">
        <f t="shared" si="283"/>
        <v>84</v>
      </c>
      <c r="M479" s="12">
        <f t="shared" si="283"/>
        <v>0</v>
      </c>
      <c r="N479" s="12">
        <f t="shared" si="283"/>
        <v>84</v>
      </c>
      <c r="O479" s="12">
        <f t="shared" si="283"/>
        <v>0</v>
      </c>
      <c r="P479" s="12">
        <f t="shared" si="283"/>
        <v>84</v>
      </c>
      <c r="Q479" s="12">
        <f t="shared" si="283"/>
        <v>0</v>
      </c>
      <c r="R479" s="12">
        <f t="shared" si="283"/>
        <v>84</v>
      </c>
      <c r="S479" s="12">
        <f t="shared" si="283"/>
        <v>0</v>
      </c>
      <c r="T479" s="12">
        <f t="shared" si="283"/>
        <v>84</v>
      </c>
      <c r="U479" s="12">
        <f t="shared" si="283"/>
        <v>0</v>
      </c>
      <c r="V479" s="12">
        <f t="shared" si="283"/>
        <v>84</v>
      </c>
    </row>
    <row r="480" spans="1:22" s="34" customFormat="1" ht="29.25" customHeight="1" hidden="1" outlineLevel="1">
      <c r="A480" s="8"/>
      <c r="B480" s="8"/>
      <c r="C480" s="9"/>
      <c r="D480" s="1" t="s">
        <v>135</v>
      </c>
      <c r="E480" s="2" t="s">
        <v>136</v>
      </c>
      <c r="F480" s="12">
        <v>84</v>
      </c>
      <c r="G480" s="12"/>
      <c r="H480" s="12">
        <f>SUM(F480:G480)</f>
        <v>84</v>
      </c>
      <c r="I480" s="12"/>
      <c r="J480" s="12">
        <f>SUM(H480:I480)</f>
        <v>84</v>
      </c>
      <c r="K480" s="12"/>
      <c r="L480" s="12">
        <f>SUM(J480:K480)</f>
        <v>84</v>
      </c>
      <c r="M480" s="12"/>
      <c r="N480" s="12">
        <f>SUM(L480:M480)</f>
        <v>84</v>
      </c>
      <c r="O480" s="12"/>
      <c r="P480" s="12">
        <f>SUM(N480:O480)</f>
        <v>84</v>
      </c>
      <c r="Q480" s="12"/>
      <c r="R480" s="12">
        <f>SUM(P480:Q480)</f>
        <v>84</v>
      </c>
      <c r="S480" s="12"/>
      <c r="T480" s="12">
        <f>SUM(R480:S480)</f>
        <v>84</v>
      </c>
      <c r="U480" s="12"/>
      <c r="V480" s="12">
        <f>SUM(T480:U480)</f>
        <v>84</v>
      </c>
    </row>
    <row r="481" spans="1:22" s="34" customFormat="1" ht="29.25" customHeight="1" hidden="1" outlineLevel="1">
      <c r="A481" s="8"/>
      <c r="B481" s="8"/>
      <c r="C481" s="9" t="s">
        <v>240</v>
      </c>
      <c r="D481" s="1"/>
      <c r="E481" s="2" t="s">
        <v>185</v>
      </c>
      <c r="F481" s="12">
        <f aca="true" t="shared" si="284" ref="F481:V481">F482</f>
        <v>10226.312319999999</v>
      </c>
      <c r="G481" s="12">
        <f t="shared" si="284"/>
        <v>0</v>
      </c>
      <c r="H481" s="12">
        <f t="shared" si="284"/>
        <v>10226.312319999999</v>
      </c>
      <c r="I481" s="12">
        <f t="shared" si="284"/>
        <v>2E-05</v>
      </c>
      <c r="J481" s="12">
        <f t="shared" si="284"/>
        <v>10226.312339999999</v>
      </c>
      <c r="K481" s="12">
        <f t="shared" si="284"/>
        <v>0</v>
      </c>
      <c r="L481" s="12">
        <f t="shared" si="284"/>
        <v>10226.312339999999</v>
      </c>
      <c r="M481" s="12">
        <f t="shared" si="284"/>
        <v>0</v>
      </c>
      <c r="N481" s="12">
        <f t="shared" si="284"/>
        <v>10226.312339999999</v>
      </c>
      <c r="O481" s="12">
        <f t="shared" si="284"/>
        <v>0</v>
      </c>
      <c r="P481" s="12">
        <f t="shared" si="284"/>
        <v>10226.312339999999</v>
      </c>
      <c r="Q481" s="12">
        <f t="shared" si="284"/>
        <v>0</v>
      </c>
      <c r="R481" s="12">
        <f t="shared" si="284"/>
        <v>10226.312339999999</v>
      </c>
      <c r="S481" s="12">
        <f t="shared" si="284"/>
        <v>0</v>
      </c>
      <c r="T481" s="12">
        <f t="shared" si="284"/>
        <v>10226.312339999999</v>
      </c>
      <c r="U481" s="12">
        <f t="shared" si="284"/>
        <v>0</v>
      </c>
      <c r="V481" s="12">
        <f t="shared" si="284"/>
        <v>10226.312339999999</v>
      </c>
    </row>
    <row r="482" spans="1:22" s="34" customFormat="1" ht="42" customHeight="1" hidden="1" outlineLevel="1">
      <c r="A482" s="8"/>
      <c r="B482" s="8"/>
      <c r="C482" s="9" t="s">
        <v>369</v>
      </c>
      <c r="D482" s="1"/>
      <c r="E482" s="2" t="s">
        <v>458</v>
      </c>
      <c r="F482" s="12">
        <f aca="true" t="shared" si="285" ref="F482:L482">F483+F488</f>
        <v>10226.312319999999</v>
      </c>
      <c r="G482" s="12">
        <f t="shared" si="285"/>
        <v>0</v>
      </c>
      <c r="H482" s="12">
        <f t="shared" si="285"/>
        <v>10226.312319999999</v>
      </c>
      <c r="I482" s="12">
        <f t="shared" si="285"/>
        <v>2E-05</v>
      </c>
      <c r="J482" s="12">
        <f t="shared" si="285"/>
        <v>10226.312339999999</v>
      </c>
      <c r="K482" s="12">
        <f t="shared" si="285"/>
        <v>0</v>
      </c>
      <c r="L482" s="12">
        <f t="shared" si="285"/>
        <v>10226.312339999999</v>
      </c>
      <c r="M482" s="12">
        <f aca="true" t="shared" si="286" ref="M482:R482">M483+M488</f>
        <v>0</v>
      </c>
      <c r="N482" s="12">
        <f t="shared" si="286"/>
        <v>10226.312339999999</v>
      </c>
      <c r="O482" s="12">
        <f t="shared" si="286"/>
        <v>0</v>
      </c>
      <c r="P482" s="12">
        <f t="shared" si="286"/>
        <v>10226.312339999999</v>
      </c>
      <c r="Q482" s="12">
        <f t="shared" si="286"/>
        <v>0</v>
      </c>
      <c r="R482" s="12">
        <f t="shared" si="286"/>
        <v>10226.312339999999</v>
      </c>
      <c r="S482" s="12">
        <f>S483+S488</f>
        <v>0</v>
      </c>
      <c r="T482" s="12">
        <f>T483+T488</f>
        <v>10226.312339999999</v>
      </c>
      <c r="U482" s="12">
        <f>U483+U488</f>
        <v>0</v>
      </c>
      <c r="V482" s="12">
        <f>V483+V488</f>
        <v>10226.312339999999</v>
      </c>
    </row>
    <row r="483" spans="1:22" s="34" customFormat="1" ht="54.75" customHeight="1" hidden="1" outlineLevel="1">
      <c r="A483" s="8"/>
      <c r="B483" s="8"/>
      <c r="C483" s="9" t="s">
        <v>370</v>
      </c>
      <c r="D483" s="1"/>
      <c r="E483" s="2" t="s">
        <v>169</v>
      </c>
      <c r="F483" s="12">
        <f aca="true" t="shared" si="287" ref="F483:V483">F484</f>
        <v>9287.1364</v>
      </c>
      <c r="G483" s="12">
        <f t="shared" si="287"/>
        <v>0</v>
      </c>
      <c r="H483" s="12">
        <f t="shared" si="287"/>
        <v>9287.1364</v>
      </c>
      <c r="I483" s="12">
        <f t="shared" si="287"/>
        <v>0</v>
      </c>
      <c r="J483" s="12">
        <f t="shared" si="287"/>
        <v>9287.1364</v>
      </c>
      <c r="K483" s="12">
        <f t="shared" si="287"/>
        <v>0</v>
      </c>
      <c r="L483" s="12">
        <f t="shared" si="287"/>
        <v>9287.1364</v>
      </c>
      <c r="M483" s="12">
        <f t="shared" si="287"/>
        <v>0</v>
      </c>
      <c r="N483" s="12">
        <f t="shared" si="287"/>
        <v>9287.1364</v>
      </c>
      <c r="O483" s="12">
        <f t="shared" si="287"/>
        <v>0</v>
      </c>
      <c r="P483" s="12">
        <f t="shared" si="287"/>
        <v>9287.1364</v>
      </c>
      <c r="Q483" s="12">
        <f t="shared" si="287"/>
        <v>0</v>
      </c>
      <c r="R483" s="12">
        <f t="shared" si="287"/>
        <v>9287.1364</v>
      </c>
      <c r="S483" s="12">
        <f t="shared" si="287"/>
        <v>0</v>
      </c>
      <c r="T483" s="12">
        <f t="shared" si="287"/>
        <v>9287.1364</v>
      </c>
      <c r="U483" s="12">
        <f t="shared" si="287"/>
        <v>0</v>
      </c>
      <c r="V483" s="12">
        <f t="shared" si="287"/>
        <v>9287.1364</v>
      </c>
    </row>
    <row r="484" spans="1:22" s="34" customFormat="1" ht="28.5" customHeight="1" hidden="1" outlineLevel="1">
      <c r="A484" s="8"/>
      <c r="B484" s="8"/>
      <c r="C484" s="9"/>
      <c r="D484" s="1" t="s">
        <v>135</v>
      </c>
      <c r="E484" s="2" t="s">
        <v>136</v>
      </c>
      <c r="F484" s="12">
        <f aca="true" t="shared" si="288" ref="F484:L484">SUM(F486:F487)</f>
        <v>9287.1364</v>
      </c>
      <c r="G484" s="12">
        <f t="shared" si="288"/>
        <v>0</v>
      </c>
      <c r="H484" s="12">
        <f t="shared" si="288"/>
        <v>9287.1364</v>
      </c>
      <c r="I484" s="12">
        <f t="shared" si="288"/>
        <v>0</v>
      </c>
      <c r="J484" s="12">
        <f t="shared" si="288"/>
        <v>9287.1364</v>
      </c>
      <c r="K484" s="12">
        <f t="shared" si="288"/>
        <v>0</v>
      </c>
      <c r="L484" s="12">
        <f t="shared" si="288"/>
        <v>9287.1364</v>
      </c>
      <c r="M484" s="12">
        <f aca="true" t="shared" si="289" ref="M484:R484">SUM(M486:M487)</f>
        <v>0</v>
      </c>
      <c r="N484" s="12">
        <f t="shared" si="289"/>
        <v>9287.1364</v>
      </c>
      <c r="O484" s="12">
        <f t="shared" si="289"/>
        <v>0</v>
      </c>
      <c r="P484" s="12">
        <f t="shared" si="289"/>
        <v>9287.1364</v>
      </c>
      <c r="Q484" s="12">
        <f t="shared" si="289"/>
        <v>0</v>
      </c>
      <c r="R484" s="12">
        <f t="shared" si="289"/>
        <v>9287.1364</v>
      </c>
      <c r="S484" s="12">
        <f>SUM(S486:S487)</f>
        <v>0</v>
      </c>
      <c r="T484" s="12">
        <f>SUM(T486:T487)</f>
        <v>9287.1364</v>
      </c>
      <c r="U484" s="12">
        <f>SUM(U486:U487)</f>
        <v>0</v>
      </c>
      <c r="V484" s="12">
        <f>SUM(V486:V487)</f>
        <v>9287.1364</v>
      </c>
    </row>
    <row r="485" spans="1:22" s="34" customFormat="1" ht="17.25" customHeight="1" hidden="1" outlineLevel="1">
      <c r="A485" s="8"/>
      <c r="B485" s="8"/>
      <c r="C485" s="9"/>
      <c r="D485" s="1"/>
      <c r="E485" s="2" t="s">
        <v>158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1:22" s="34" customFormat="1" ht="17.25" customHeight="1" hidden="1" outlineLevel="1">
      <c r="A486" s="8"/>
      <c r="B486" s="8"/>
      <c r="C486" s="9"/>
      <c r="D486" s="1"/>
      <c r="E486" s="2" t="s">
        <v>165</v>
      </c>
      <c r="F486" s="12">
        <v>2321.7841</v>
      </c>
      <c r="G486" s="12"/>
      <c r="H486" s="12">
        <f>SUM(F486:G486)</f>
        <v>2321.7841</v>
      </c>
      <c r="I486" s="12"/>
      <c r="J486" s="12">
        <f>SUM(H486:I486)</f>
        <v>2321.7841</v>
      </c>
      <c r="K486" s="12"/>
      <c r="L486" s="12">
        <f>SUM(J486:K486)</f>
        <v>2321.7841</v>
      </c>
      <c r="M486" s="12"/>
      <c r="N486" s="12">
        <f>SUM(L486:M486)</f>
        <v>2321.7841</v>
      </c>
      <c r="O486" s="12"/>
      <c r="P486" s="12">
        <f>SUM(N486:O486)</f>
        <v>2321.7841</v>
      </c>
      <c r="Q486" s="12"/>
      <c r="R486" s="12">
        <f>SUM(P486:Q486)</f>
        <v>2321.7841</v>
      </c>
      <c r="S486" s="12"/>
      <c r="T486" s="12">
        <f>SUM(R486:S486)</f>
        <v>2321.7841</v>
      </c>
      <c r="U486" s="12"/>
      <c r="V486" s="12">
        <f>SUM(T486:U486)</f>
        <v>2321.7841</v>
      </c>
    </row>
    <row r="487" spans="1:22" s="115" customFormat="1" ht="17.25" customHeight="1" hidden="1" outlineLevel="1">
      <c r="A487" s="8"/>
      <c r="B487" s="8"/>
      <c r="C487" s="9"/>
      <c r="D487" s="1"/>
      <c r="E487" s="2" t="s">
        <v>164</v>
      </c>
      <c r="F487" s="12">
        <v>6965.3523</v>
      </c>
      <c r="G487" s="12"/>
      <c r="H487" s="12">
        <f>SUM(F487:G487)</f>
        <v>6965.3523</v>
      </c>
      <c r="I487" s="12"/>
      <c r="J487" s="12">
        <f>SUM(H487:I487)</f>
        <v>6965.3523</v>
      </c>
      <c r="K487" s="12"/>
      <c r="L487" s="12">
        <f>SUM(J487:K487)</f>
        <v>6965.3523</v>
      </c>
      <c r="M487" s="12"/>
      <c r="N487" s="12">
        <f>SUM(L487:M487)</f>
        <v>6965.3523</v>
      </c>
      <c r="O487" s="12"/>
      <c r="P487" s="12">
        <f>SUM(N487:O487)</f>
        <v>6965.3523</v>
      </c>
      <c r="Q487" s="12"/>
      <c r="R487" s="12">
        <f>SUM(P487:Q487)</f>
        <v>6965.3523</v>
      </c>
      <c r="S487" s="12"/>
      <c r="T487" s="12">
        <f>SUM(R487:S487)</f>
        <v>6965.3523</v>
      </c>
      <c r="U487" s="12"/>
      <c r="V487" s="12">
        <f>SUM(T487:U487)</f>
        <v>6965.3523</v>
      </c>
    </row>
    <row r="488" spans="1:22" s="34" customFormat="1" ht="55.5" customHeight="1" hidden="1" outlineLevel="1">
      <c r="A488" s="8"/>
      <c r="B488" s="8"/>
      <c r="C488" s="9" t="s">
        <v>387</v>
      </c>
      <c r="D488" s="1"/>
      <c r="E488" s="2" t="s">
        <v>388</v>
      </c>
      <c r="F488" s="12">
        <f aca="true" t="shared" si="290" ref="F488:V488">F489</f>
        <v>939.17592</v>
      </c>
      <c r="G488" s="12">
        <f t="shared" si="290"/>
        <v>0</v>
      </c>
      <c r="H488" s="12">
        <f t="shared" si="290"/>
        <v>939.17592</v>
      </c>
      <c r="I488" s="12">
        <f t="shared" si="290"/>
        <v>2E-05</v>
      </c>
      <c r="J488" s="12">
        <f t="shared" si="290"/>
        <v>939.17594</v>
      </c>
      <c r="K488" s="12">
        <f t="shared" si="290"/>
        <v>0</v>
      </c>
      <c r="L488" s="12">
        <f t="shared" si="290"/>
        <v>939.17594</v>
      </c>
      <c r="M488" s="12">
        <f t="shared" si="290"/>
        <v>0</v>
      </c>
      <c r="N488" s="12">
        <f t="shared" si="290"/>
        <v>939.17594</v>
      </c>
      <c r="O488" s="12">
        <f t="shared" si="290"/>
        <v>0</v>
      </c>
      <c r="P488" s="12">
        <f t="shared" si="290"/>
        <v>939.17594</v>
      </c>
      <c r="Q488" s="12">
        <f t="shared" si="290"/>
        <v>0</v>
      </c>
      <c r="R488" s="12">
        <f t="shared" si="290"/>
        <v>939.17594</v>
      </c>
      <c r="S488" s="12">
        <f t="shared" si="290"/>
        <v>0</v>
      </c>
      <c r="T488" s="12">
        <f t="shared" si="290"/>
        <v>939.17594</v>
      </c>
      <c r="U488" s="12">
        <f t="shared" si="290"/>
        <v>0</v>
      </c>
      <c r="V488" s="12">
        <f t="shared" si="290"/>
        <v>939.17594</v>
      </c>
    </row>
    <row r="489" spans="1:22" s="34" customFormat="1" ht="30" customHeight="1" hidden="1" outlineLevel="1">
      <c r="A489" s="8"/>
      <c r="B489" s="8"/>
      <c r="C489" s="9"/>
      <c r="D489" s="1" t="s">
        <v>135</v>
      </c>
      <c r="E489" s="2" t="s">
        <v>136</v>
      </c>
      <c r="F489" s="12">
        <f aca="true" t="shared" si="291" ref="F489:L489">SUM(F491:F492)</f>
        <v>939.17592</v>
      </c>
      <c r="G489" s="12">
        <f t="shared" si="291"/>
        <v>0</v>
      </c>
      <c r="H489" s="12">
        <f t="shared" si="291"/>
        <v>939.17592</v>
      </c>
      <c r="I489" s="12">
        <f t="shared" si="291"/>
        <v>2E-05</v>
      </c>
      <c r="J489" s="12">
        <f t="shared" si="291"/>
        <v>939.17594</v>
      </c>
      <c r="K489" s="12">
        <f t="shared" si="291"/>
        <v>0</v>
      </c>
      <c r="L489" s="12">
        <f t="shared" si="291"/>
        <v>939.17594</v>
      </c>
      <c r="M489" s="12">
        <f aca="true" t="shared" si="292" ref="M489:R489">SUM(M491:M492)</f>
        <v>0</v>
      </c>
      <c r="N489" s="12">
        <f t="shared" si="292"/>
        <v>939.17594</v>
      </c>
      <c r="O489" s="12">
        <f t="shared" si="292"/>
        <v>0</v>
      </c>
      <c r="P489" s="12">
        <f t="shared" si="292"/>
        <v>939.17594</v>
      </c>
      <c r="Q489" s="12">
        <f t="shared" si="292"/>
        <v>0</v>
      </c>
      <c r="R489" s="12">
        <f t="shared" si="292"/>
        <v>939.17594</v>
      </c>
      <c r="S489" s="12">
        <f>SUM(S491:S492)</f>
        <v>0</v>
      </c>
      <c r="T489" s="12">
        <f>SUM(T491:T492)</f>
        <v>939.17594</v>
      </c>
      <c r="U489" s="12">
        <f>SUM(U491:U492)</f>
        <v>0</v>
      </c>
      <c r="V489" s="12">
        <f>SUM(V491:V492)</f>
        <v>939.17594</v>
      </c>
    </row>
    <row r="490" spans="1:22" s="34" customFormat="1" ht="15.75" customHeight="1" hidden="1" outlineLevel="1">
      <c r="A490" s="8"/>
      <c r="B490" s="8"/>
      <c r="C490" s="9"/>
      <c r="D490" s="1"/>
      <c r="E490" s="2" t="s">
        <v>158</v>
      </c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1:22" s="34" customFormat="1" ht="15.75" customHeight="1" hidden="1" outlineLevel="1">
      <c r="A491" s="8"/>
      <c r="B491" s="8"/>
      <c r="C491" s="9"/>
      <c r="D491" s="1"/>
      <c r="E491" s="2" t="s">
        <v>165</v>
      </c>
      <c r="F491" s="12">
        <v>939.17592</v>
      </c>
      <c r="G491" s="12"/>
      <c r="H491" s="12">
        <f>SUM(F491:G491)</f>
        <v>939.17592</v>
      </c>
      <c r="I491" s="12">
        <v>2E-05</v>
      </c>
      <c r="J491" s="12">
        <f>SUM(H491:I491)</f>
        <v>939.17594</v>
      </c>
      <c r="K491" s="12"/>
      <c r="L491" s="12">
        <f>SUM(J491:K491)</f>
        <v>939.17594</v>
      </c>
      <c r="M491" s="12"/>
      <c r="N491" s="12">
        <f>SUM(L491:M491)</f>
        <v>939.17594</v>
      </c>
      <c r="O491" s="12"/>
      <c r="P491" s="12">
        <f>SUM(N491:O491)</f>
        <v>939.17594</v>
      </c>
      <c r="Q491" s="12"/>
      <c r="R491" s="12">
        <f>SUM(P491:Q491)</f>
        <v>939.17594</v>
      </c>
      <c r="S491" s="12"/>
      <c r="T491" s="12">
        <f>SUM(R491:S491)</f>
        <v>939.17594</v>
      </c>
      <c r="U491" s="12"/>
      <c r="V491" s="12">
        <f>SUM(T491:U491)</f>
        <v>939.17594</v>
      </c>
    </row>
    <row r="492" spans="1:22" s="115" customFormat="1" ht="15.75" customHeight="1" hidden="1" outlineLevel="1">
      <c r="A492" s="8"/>
      <c r="B492" s="8"/>
      <c r="C492" s="9"/>
      <c r="D492" s="1"/>
      <c r="E492" s="2" t="s">
        <v>164</v>
      </c>
      <c r="F492" s="12"/>
      <c r="G492" s="12"/>
      <c r="H492" s="12">
        <f>SUM(F492:G492)</f>
        <v>0</v>
      </c>
      <c r="I492" s="12"/>
      <c r="J492" s="12">
        <f>SUM(H492:I492)</f>
        <v>0</v>
      </c>
      <c r="K492" s="12"/>
      <c r="L492" s="12">
        <f>SUM(J492:K492)</f>
        <v>0</v>
      </c>
      <c r="M492" s="12"/>
      <c r="N492" s="12">
        <f>SUM(L492:M492)</f>
        <v>0</v>
      </c>
      <c r="O492" s="12"/>
      <c r="P492" s="12">
        <f>SUM(N492:O492)</f>
        <v>0</v>
      </c>
      <c r="Q492" s="12"/>
      <c r="R492" s="12">
        <f>SUM(P492:Q492)</f>
        <v>0</v>
      </c>
      <c r="S492" s="12"/>
      <c r="T492" s="12">
        <f>SUM(R492:S492)</f>
        <v>0</v>
      </c>
      <c r="U492" s="12"/>
      <c r="V492" s="12">
        <f>SUM(T492:U492)</f>
        <v>0</v>
      </c>
    </row>
    <row r="493" spans="1:22" s="34" customFormat="1" ht="27.75" customHeight="1" hidden="1" outlineLevel="1" collapsed="1">
      <c r="A493" s="8"/>
      <c r="B493" s="8"/>
      <c r="C493" s="9" t="s">
        <v>101</v>
      </c>
      <c r="D493" s="33"/>
      <c r="E493" s="10" t="s">
        <v>539</v>
      </c>
      <c r="F493" s="12">
        <f>F494</f>
        <v>9.5</v>
      </c>
      <c r="G493" s="12">
        <f aca="true" t="shared" si="293" ref="G493:V495">G494</f>
        <v>0</v>
      </c>
      <c r="H493" s="12">
        <f t="shared" si="293"/>
        <v>9.5</v>
      </c>
      <c r="I493" s="12">
        <f t="shared" si="293"/>
        <v>0</v>
      </c>
      <c r="J493" s="12">
        <f t="shared" si="293"/>
        <v>9.5</v>
      </c>
      <c r="K493" s="12">
        <f t="shared" si="293"/>
        <v>0</v>
      </c>
      <c r="L493" s="12">
        <f t="shared" si="293"/>
        <v>9.5</v>
      </c>
      <c r="M493" s="12">
        <f t="shared" si="293"/>
        <v>0</v>
      </c>
      <c r="N493" s="12">
        <f t="shared" si="293"/>
        <v>9.5</v>
      </c>
      <c r="O493" s="12">
        <f t="shared" si="293"/>
        <v>0</v>
      </c>
      <c r="P493" s="12">
        <f t="shared" si="293"/>
        <v>9.5</v>
      </c>
      <c r="Q493" s="12">
        <f t="shared" si="293"/>
        <v>0</v>
      </c>
      <c r="R493" s="12">
        <f t="shared" si="293"/>
        <v>9.5</v>
      </c>
      <c r="S493" s="12">
        <f t="shared" si="293"/>
        <v>0</v>
      </c>
      <c r="T493" s="12">
        <f t="shared" si="293"/>
        <v>9.5</v>
      </c>
      <c r="U493" s="12">
        <f t="shared" si="293"/>
        <v>0</v>
      </c>
      <c r="V493" s="12">
        <f t="shared" si="293"/>
        <v>9.5</v>
      </c>
    </row>
    <row r="494" spans="1:22" s="34" customFormat="1" ht="27.75" customHeight="1" hidden="1" outlineLevel="1">
      <c r="A494" s="8"/>
      <c r="B494" s="8"/>
      <c r="C494" s="9" t="s">
        <v>266</v>
      </c>
      <c r="D494" s="1"/>
      <c r="E494" s="2" t="s">
        <v>544</v>
      </c>
      <c r="F494" s="12">
        <f>F495</f>
        <v>9.5</v>
      </c>
      <c r="G494" s="12">
        <f t="shared" si="293"/>
        <v>0</v>
      </c>
      <c r="H494" s="12">
        <f t="shared" si="293"/>
        <v>9.5</v>
      </c>
      <c r="I494" s="12">
        <f t="shared" si="293"/>
        <v>0</v>
      </c>
      <c r="J494" s="12">
        <f t="shared" si="293"/>
        <v>9.5</v>
      </c>
      <c r="K494" s="12">
        <f t="shared" si="293"/>
        <v>0</v>
      </c>
      <c r="L494" s="12">
        <f t="shared" si="293"/>
        <v>9.5</v>
      </c>
      <c r="M494" s="12">
        <f t="shared" si="293"/>
        <v>0</v>
      </c>
      <c r="N494" s="12">
        <f t="shared" si="293"/>
        <v>9.5</v>
      </c>
      <c r="O494" s="12">
        <f t="shared" si="293"/>
        <v>0</v>
      </c>
      <c r="P494" s="12">
        <f t="shared" si="293"/>
        <v>9.5</v>
      </c>
      <c r="Q494" s="12">
        <f t="shared" si="293"/>
        <v>0</v>
      </c>
      <c r="R494" s="12">
        <f t="shared" si="293"/>
        <v>9.5</v>
      </c>
      <c r="S494" s="12">
        <f t="shared" si="293"/>
        <v>0</v>
      </c>
      <c r="T494" s="12">
        <f t="shared" si="293"/>
        <v>9.5</v>
      </c>
      <c r="U494" s="12">
        <f t="shared" si="293"/>
        <v>0</v>
      </c>
      <c r="V494" s="12">
        <f t="shared" si="293"/>
        <v>9.5</v>
      </c>
    </row>
    <row r="495" spans="1:22" s="34" customFormat="1" ht="41.25" customHeight="1" hidden="1" outlineLevel="1">
      <c r="A495" s="8"/>
      <c r="B495" s="8"/>
      <c r="C495" s="9" t="s">
        <v>267</v>
      </c>
      <c r="D495" s="1"/>
      <c r="E495" s="2" t="s">
        <v>545</v>
      </c>
      <c r="F495" s="12">
        <f>F496</f>
        <v>9.5</v>
      </c>
      <c r="G495" s="12">
        <f t="shared" si="293"/>
        <v>0</v>
      </c>
      <c r="H495" s="12">
        <f t="shared" si="293"/>
        <v>9.5</v>
      </c>
      <c r="I495" s="12">
        <f t="shared" si="293"/>
        <v>0</v>
      </c>
      <c r="J495" s="12">
        <f t="shared" si="293"/>
        <v>9.5</v>
      </c>
      <c r="K495" s="12">
        <f t="shared" si="293"/>
        <v>0</v>
      </c>
      <c r="L495" s="12">
        <f t="shared" si="293"/>
        <v>9.5</v>
      </c>
      <c r="M495" s="12">
        <f t="shared" si="293"/>
        <v>0</v>
      </c>
      <c r="N495" s="12">
        <f t="shared" si="293"/>
        <v>9.5</v>
      </c>
      <c r="O495" s="12">
        <f t="shared" si="293"/>
        <v>0</v>
      </c>
      <c r="P495" s="12">
        <f t="shared" si="293"/>
        <v>9.5</v>
      </c>
      <c r="Q495" s="12">
        <f t="shared" si="293"/>
        <v>0</v>
      </c>
      <c r="R495" s="12">
        <f t="shared" si="293"/>
        <v>9.5</v>
      </c>
      <c r="S495" s="12">
        <f t="shared" si="293"/>
        <v>0</v>
      </c>
      <c r="T495" s="12">
        <f t="shared" si="293"/>
        <v>9.5</v>
      </c>
      <c r="U495" s="12">
        <f t="shared" si="293"/>
        <v>0</v>
      </c>
      <c r="V495" s="12">
        <f t="shared" si="293"/>
        <v>9.5</v>
      </c>
    </row>
    <row r="496" spans="1:22" s="34" customFormat="1" ht="30" customHeight="1" hidden="1" outlineLevel="1">
      <c r="A496" s="8"/>
      <c r="B496" s="8"/>
      <c r="C496" s="9" t="s">
        <v>268</v>
      </c>
      <c r="D496" s="1"/>
      <c r="E496" s="2" t="s">
        <v>444</v>
      </c>
      <c r="F496" s="12">
        <f aca="true" t="shared" si="294" ref="F496:V496">SUM(F497:F497)</f>
        <v>9.5</v>
      </c>
      <c r="G496" s="12">
        <f t="shared" si="294"/>
        <v>0</v>
      </c>
      <c r="H496" s="12">
        <f t="shared" si="294"/>
        <v>9.5</v>
      </c>
      <c r="I496" s="12">
        <f t="shared" si="294"/>
        <v>0</v>
      </c>
      <c r="J496" s="12">
        <f t="shared" si="294"/>
        <v>9.5</v>
      </c>
      <c r="K496" s="12">
        <f t="shared" si="294"/>
        <v>0</v>
      </c>
      <c r="L496" s="12">
        <f t="shared" si="294"/>
        <v>9.5</v>
      </c>
      <c r="M496" s="12">
        <f t="shared" si="294"/>
        <v>0</v>
      </c>
      <c r="N496" s="12">
        <f t="shared" si="294"/>
        <v>9.5</v>
      </c>
      <c r="O496" s="12">
        <f t="shared" si="294"/>
        <v>0</v>
      </c>
      <c r="P496" s="12">
        <f t="shared" si="294"/>
        <v>9.5</v>
      </c>
      <c r="Q496" s="12">
        <f t="shared" si="294"/>
        <v>0</v>
      </c>
      <c r="R496" s="12">
        <f t="shared" si="294"/>
        <v>9.5</v>
      </c>
      <c r="S496" s="12">
        <f t="shared" si="294"/>
        <v>0</v>
      </c>
      <c r="T496" s="12">
        <f t="shared" si="294"/>
        <v>9.5</v>
      </c>
      <c r="U496" s="12">
        <f t="shared" si="294"/>
        <v>0</v>
      </c>
      <c r="V496" s="12">
        <f t="shared" si="294"/>
        <v>9.5</v>
      </c>
    </row>
    <row r="497" spans="1:22" s="34" customFormat="1" ht="30" customHeight="1" hidden="1" outlineLevel="1">
      <c r="A497" s="8"/>
      <c r="B497" s="8"/>
      <c r="C497" s="9"/>
      <c r="D497" s="1" t="s">
        <v>135</v>
      </c>
      <c r="E497" s="2" t="s">
        <v>136</v>
      </c>
      <c r="F497" s="12">
        <v>9.5</v>
      </c>
      <c r="G497" s="12"/>
      <c r="H497" s="12">
        <f>SUM(F497:G497)</f>
        <v>9.5</v>
      </c>
      <c r="I497" s="12"/>
      <c r="J497" s="12">
        <f>SUM(H497:I497)</f>
        <v>9.5</v>
      </c>
      <c r="K497" s="12"/>
      <c r="L497" s="12">
        <f>SUM(J497:K497)</f>
        <v>9.5</v>
      </c>
      <c r="M497" s="12"/>
      <c r="N497" s="12">
        <f>SUM(L497:M497)</f>
        <v>9.5</v>
      </c>
      <c r="O497" s="12"/>
      <c r="P497" s="12">
        <f>SUM(N497:O497)</f>
        <v>9.5</v>
      </c>
      <c r="Q497" s="12"/>
      <c r="R497" s="12">
        <f>SUM(P497:Q497)</f>
        <v>9.5</v>
      </c>
      <c r="S497" s="12"/>
      <c r="T497" s="12">
        <f>SUM(R497:S497)</f>
        <v>9.5</v>
      </c>
      <c r="U497" s="12"/>
      <c r="V497" s="12">
        <f>SUM(T497:U497)</f>
        <v>9.5</v>
      </c>
    </row>
    <row r="498" spans="1:22" s="34" customFormat="1" ht="42" customHeight="1" hidden="1" outlineLevel="1">
      <c r="A498" s="8"/>
      <c r="B498" s="8"/>
      <c r="C498" s="9" t="s">
        <v>88</v>
      </c>
      <c r="D498" s="1"/>
      <c r="E498" s="2" t="s">
        <v>551</v>
      </c>
      <c r="F498" s="12">
        <f aca="true" t="shared" si="295" ref="F498:U499">F499</f>
        <v>144</v>
      </c>
      <c r="G498" s="12">
        <f t="shared" si="295"/>
        <v>0</v>
      </c>
      <c r="H498" s="12">
        <f t="shared" si="295"/>
        <v>144</v>
      </c>
      <c r="I498" s="12">
        <f t="shared" si="295"/>
        <v>0</v>
      </c>
      <c r="J498" s="12">
        <f t="shared" si="295"/>
        <v>144</v>
      </c>
      <c r="K498" s="12">
        <f t="shared" si="295"/>
        <v>0</v>
      </c>
      <c r="L498" s="12">
        <f t="shared" si="295"/>
        <v>144</v>
      </c>
      <c r="M498" s="12">
        <f t="shared" si="295"/>
        <v>0</v>
      </c>
      <c r="N498" s="12">
        <f t="shared" si="295"/>
        <v>144</v>
      </c>
      <c r="O498" s="12">
        <f t="shared" si="295"/>
        <v>0</v>
      </c>
      <c r="P498" s="12">
        <f t="shared" si="295"/>
        <v>144</v>
      </c>
      <c r="Q498" s="12">
        <f t="shared" si="295"/>
        <v>0</v>
      </c>
      <c r="R498" s="12">
        <f t="shared" si="295"/>
        <v>144</v>
      </c>
      <c r="S498" s="12">
        <f t="shared" si="295"/>
        <v>-1.63384</v>
      </c>
      <c r="T498" s="12">
        <f t="shared" si="295"/>
        <v>142.36615999999998</v>
      </c>
      <c r="U498" s="12">
        <f t="shared" si="295"/>
        <v>0</v>
      </c>
      <c r="V498" s="12">
        <f>V499</f>
        <v>142.36615999999998</v>
      </c>
    </row>
    <row r="499" spans="1:22" s="34" customFormat="1" ht="30" customHeight="1" hidden="1" outlineLevel="1">
      <c r="A499" s="8"/>
      <c r="B499" s="8"/>
      <c r="C499" s="9" t="s">
        <v>89</v>
      </c>
      <c r="D499" s="1"/>
      <c r="E499" s="2" t="s">
        <v>512</v>
      </c>
      <c r="F499" s="12">
        <f t="shared" si="295"/>
        <v>144</v>
      </c>
      <c r="G499" s="12">
        <f t="shared" si="295"/>
        <v>0</v>
      </c>
      <c r="H499" s="12">
        <f t="shared" si="295"/>
        <v>144</v>
      </c>
      <c r="I499" s="12">
        <f t="shared" si="295"/>
        <v>0</v>
      </c>
      <c r="J499" s="12">
        <f t="shared" si="295"/>
        <v>144</v>
      </c>
      <c r="K499" s="12">
        <f t="shared" si="295"/>
        <v>0</v>
      </c>
      <c r="L499" s="12">
        <f t="shared" si="295"/>
        <v>144</v>
      </c>
      <c r="M499" s="12">
        <f t="shared" si="295"/>
        <v>0</v>
      </c>
      <c r="N499" s="12">
        <f t="shared" si="295"/>
        <v>144</v>
      </c>
      <c r="O499" s="12">
        <f t="shared" si="295"/>
        <v>0</v>
      </c>
      <c r="P499" s="12">
        <f t="shared" si="295"/>
        <v>144</v>
      </c>
      <c r="Q499" s="12">
        <f t="shared" si="295"/>
        <v>0</v>
      </c>
      <c r="R499" s="12">
        <f t="shared" si="295"/>
        <v>144</v>
      </c>
      <c r="S499" s="12">
        <f t="shared" si="295"/>
        <v>-1.63384</v>
      </c>
      <c r="T499" s="12">
        <f t="shared" si="295"/>
        <v>142.36615999999998</v>
      </c>
      <c r="U499" s="12">
        <f>U500</f>
        <v>0</v>
      </c>
      <c r="V499" s="12">
        <f>V500</f>
        <v>142.36615999999998</v>
      </c>
    </row>
    <row r="500" spans="1:22" s="34" customFormat="1" ht="30" customHeight="1" hidden="1" outlineLevel="1">
      <c r="A500" s="8"/>
      <c r="B500" s="8"/>
      <c r="C500" s="9" t="s">
        <v>90</v>
      </c>
      <c r="D500" s="1"/>
      <c r="E500" s="2" t="s">
        <v>152</v>
      </c>
      <c r="F500" s="12">
        <f aca="true" t="shared" si="296" ref="F500:L500">F503+F501</f>
        <v>144</v>
      </c>
      <c r="G500" s="12">
        <f t="shared" si="296"/>
        <v>0</v>
      </c>
      <c r="H500" s="12">
        <f t="shared" si="296"/>
        <v>144</v>
      </c>
      <c r="I500" s="12">
        <f t="shared" si="296"/>
        <v>0</v>
      </c>
      <c r="J500" s="12">
        <f t="shared" si="296"/>
        <v>144</v>
      </c>
      <c r="K500" s="12">
        <f t="shared" si="296"/>
        <v>0</v>
      </c>
      <c r="L500" s="12">
        <f t="shared" si="296"/>
        <v>144</v>
      </c>
      <c r="M500" s="12">
        <f aca="true" t="shared" si="297" ref="M500:R500">M503+M501</f>
        <v>0</v>
      </c>
      <c r="N500" s="12">
        <f t="shared" si="297"/>
        <v>144</v>
      </c>
      <c r="O500" s="12">
        <f t="shared" si="297"/>
        <v>0</v>
      </c>
      <c r="P500" s="12">
        <f t="shared" si="297"/>
        <v>144</v>
      </c>
      <c r="Q500" s="12">
        <f t="shared" si="297"/>
        <v>0</v>
      </c>
      <c r="R500" s="12">
        <f t="shared" si="297"/>
        <v>144</v>
      </c>
      <c r="S500" s="12">
        <f>S503+S501</f>
        <v>-1.63384</v>
      </c>
      <c r="T500" s="12">
        <f>T503+T501</f>
        <v>142.36615999999998</v>
      </c>
      <c r="U500" s="12">
        <f>U503+U501</f>
        <v>0</v>
      </c>
      <c r="V500" s="12">
        <f>V503+V501</f>
        <v>142.36615999999998</v>
      </c>
    </row>
    <row r="501" spans="1:22" s="62" customFormat="1" ht="42" customHeight="1" hidden="1" outlineLevel="1">
      <c r="A501" s="8"/>
      <c r="B501" s="8"/>
      <c r="C501" s="9" t="s">
        <v>282</v>
      </c>
      <c r="D501" s="1"/>
      <c r="E501" s="2" t="s">
        <v>283</v>
      </c>
      <c r="F501" s="12">
        <f aca="true" t="shared" si="298" ref="F501:V501">F502</f>
        <v>58</v>
      </c>
      <c r="G501" s="12">
        <f t="shared" si="298"/>
        <v>0</v>
      </c>
      <c r="H501" s="12">
        <f t="shared" si="298"/>
        <v>58</v>
      </c>
      <c r="I501" s="12">
        <f t="shared" si="298"/>
        <v>0</v>
      </c>
      <c r="J501" s="12">
        <f t="shared" si="298"/>
        <v>58</v>
      </c>
      <c r="K501" s="12">
        <f t="shared" si="298"/>
        <v>0</v>
      </c>
      <c r="L501" s="12">
        <f t="shared" si="298"/>
        <v>58</v>
      </c>
      <c r="M501" s="12">
        <f t="shared" si="298"/>
        <v>0</v>
      </c>
      <c r="N501" s="12">
        <f t="shared" si="298"/>
        <v>58</v>
      </c>
      <c r="O501" s="12">
        <f t="shared" si="298"/>
        <v>0</v>
      </c>
      <c r="P501" s="12">
        <f t="shared" si="298"/>
        <v>58</v>
      </c>
      <c r="Q501" s="12">
        <f t="shared" si="298"/>
        <v>0</v>
      </c>
      <c r="R501" s="12">
        <f t="shared" si="298"/>
        <v>58</v>
      </c>
      <c r="S501" s="12">
        <f t="shared" si="298"/>
        <v>0</v>
      </c>
      <c r="T501" s="12">
        <f t="shared" si="298"/>
        <v>58</v>
      </c>
      <c r="U501" s="12">
        <f t="shared" si="298"/>
        <v>0</v>
      </c>
      <c r="V501" s="12">
        <f t="shared" si="298"/>
        <v>58</v>
      </c>
    </row>
    <row r="502" spans="1:22" s="62" customFormat="1" ht="28.5" customHeight="1" hidden="1" outlineLevel="1">
      <c r="A502" s="8"/>
      <c r="B502" s="8"/>
      <c r="C502" s="9"/>
      <c r="D502" s="1" t="s">
        <v>135</v>
      </c>
      <c r="E502" s="2" t="s">
        <v>136</v>
      </c>
      <c r="F502" s="12">
        <v>58</v>
      </c>
      <c r="G502" s="12"/>
      <c r="H502" s="12">
        <f>SUM(F502:G502)</f>
        <v>58</v>
      </c>
      <c r="I502" s="12"/>
      <c r="J502" s="12">
        <f>SUM(H502:I502)</f>
        <v>58</v>
      </c>
      <c r="K502" s="12"/>
      <c r="L502" s="12">
        <f>SUM(J502:K502)</f>
        <v>58</v>
      </c>
      <c r="M502" s="12"/>
      <c r="N502" s="12">
        <f>SUM(L502:M502)</f>
        <v>58</v>
      </c>
      <c r="O502" s="12"/>
      <c r="P502" s="12">
        <f>SUM(N502:O502)</f>
        <v>58</v>
      </c>
      <c r="Q502" s="12"/>
      <c r="R502" s="12">
        <f>SUM(P502:Q502)</f>
        <v>58</v>
      </c>
      <c r="S502" s="12"/>
      <c r="T502" s="12">
        <f>SUM(R502:S502)</f>
        <v>58</v>
      </c>
      <c r="U502" s="12"/>
      <c r="V502" s="12">
        <f>SUM(T502:U502)</f>
        <v>58</v>
      </c>
    </row>
    <row r="503" spans="1:22" s="62" customFormat="1" ht="54.75" customHeight="1" hidden="1" outlineLevel="1">
      <c r="A503" s="8"/>
      <c r="B503" s="8"/>
      <c r="C503" s="9" t="s">
        <v>284</v>
      </c>
      <c r="D503" s="1"/>
      <c r="E503" s="2" t="s">
        <v>285</v>
      </c>
      <c r="F503" s="12">
        <f aca="true" t="shared" si="299" ref="F503:V503">F504</f>
        <v>86</v>
      </c>
      <c r="G503" s="12">
        <f t="shared" si="299"/>
        <v>0</v>
      </c>
      <c r="H503" s="12">
        <f t="shared" si="299"/>
        <v>86</v>
      </c>
      <c r="I503" s="12">
        <f t="shared" si="299"/>
        <v>0</v>
      </c>
      <c r="J503" s="12">
        <f t="shared" si="299"/>
        <v>86</v>
      </c>
      <c r="K503" s="12">
        <f t="shared" si="299"/>
        <v>0</v>
      </c>
      <c r="L503" s="12">
        <f t="shared" si="299"/>
        <v>86</v>
      </c>
      <c r="M503" s="12">
        <f t="shared" si="299"/>
        <v>0</v>
      </c>
      <c r="N503" s="12">
        <f t="shared" si="299"/>
        <v>86</v>
      </c>
      <c r="O503" s="12">
        <f t="shared" si="299"/>
        <v>0</v>
      </c>
      <c r="P503" s="12">
        <f t="shared" si="299"/>
        <v>86</v>
      </c>
      <c r="Q503" s="12">
        <f t="shared" si="299"/>
        <v>0</v>
      </c>
      <c r="R503" s="12">
        <f t="shared" si="299"/>
        <v>86</v>
      </c>
      <c r="S503" s="12">
        <f t="shared" si="299"/>
        <v>-1.63384</v>
      </c>
      <c r="T503" s="12">
        <f t="shared" si="299"/>
        <v>84.36616</v>
      </c>
      <c r="U503" s="12">
        <f t="shared" si="299"/>
        <v>0</v>
      </c>
      <c r="V503" s="12">
        <f t="shared" si="299"/>
        <v>84.36616</v>
      </c>
    </row>
    <row r="504" spans="1:22" s="62" customFormat="1" ht="28.5" customHeight="1" hidden="1" outlineLevel="1">
      <c r="A504" s="8"/>
      <c r="B504" s="8"/>
      <c r="C504" s="9"/>
      <c r="D504" s="1" t="s">
        <v>135</v>
      </c>
      <c r="E504" s="2" t="s">
        <v>136</v>
      </c>
      <c r="F504" s="12">
        <v>86</v>
      </c>
      <c r="G504" s="12"/>
      <c r="H504" s="12">
        <f>SUM(F504:G504)</f>
        <v>86</v>
      </c>
      <c r="I504" s="12"/>
      <c r="J504" s="12">
        <f>SUM(H504:I504)</f>
        <v>86</v>
      </c>
      <c r="K504" s="12"/>
      <c r="L504" s="12">
        <f>SUM(J504:K504)</f>
        <v>86</v>
      </c>
      <c r="M504" s="12"/>
      <c r="N504" s="12">
        <f>SUM(L504:M504)</f>
        <v>86</v>
      </c>
      <c r="O504" s="12"/>
      <c r="P504" s="12">
        <f>SUM(N504:O504)</f>
        <v>86</v>
      </c>
      <c r="Q504" s="12"/>
      <c r="R504" s="12">
        <f>SUM(P504:Q504)</f>
        <v>86</v>
      </c>
      <c r="S504" s="12">
        <v>-1.63384</v>
      </c>
      <c r="T504" s="12">
        <f>SUM(R504:S504)</f>
        <v>84.36616</v>
      </c>
      <c r="U504" s="12"/>
      <c r="V504" s="12">
        <f>SUM(T504:U504)</f>
        <v>84.36616</v>
      </c>
    </row>
    <row r="505" spans="1:22" s="34" customFormat="1" ht="15.75" customHeight="1" hidden="1" outlineLevel="1">
      <c r="A505" s="8"/>
      <c r="B505" s="8" t="s">
        <v>132</v>
      </c>
      <c r="C505" s="37"/>
      <c r="D505" s="8"/>
      <c r="E505" s="10" t="s">
        <v>133</v>
      </c>
      <c r="F505" s="12">
        <f aca="true" t="shared" si="300" ref="F505:L505">F506+F511</f>
        <v>6257.5</v>
      </c>
      <c r="G505" s="12">
        <f t="shared" si="300"/>
        <v>0</v>
      </c>
      <c r="H505" s="12">
        <f t="shared" si="300"/>
        <v>6257.5</v>
      </c>
      <c r="I505" s="12">
        <f t="shared" si="300"/>
        <v>0</v>
      </c>
      <c r="J505" s="12">
        <f t="shared" si="300"/>
        <v>6257.5</v>
      </c>
      <c r="K505" s="12">
        <f t="shared" si="300"/>
        <v>0</v>
      </c>
      <c r="L505" s="12">
        <f t="shared" si="300"/>
        <v>6257.5</v>
      </c>
      <c r="M505" s="12">
        <f aca="true" t="shared" si="301" ref="M505:R505">M506+M511</f>
        <v>0</v>
      </c>
      <c r="N505" s="12">
        <f t="shared" si="301"/>
        <v>6257.5</v>
      </c>
      <c r="O505" s="12">
        <f t="shared" si="301"/>
        <v>0</v>
      </c>
      <c r="P505" s="12">
        <f t="shared" si="301"/>
        <v>6257.5</v>
      </c>
      <c r="Q505" s="12">
        <f t="shared" si="301"/>
        <v>27</v>
      </c>
      <c r="R505" s="12">
        <f t="shared" si="301"/>
        <v>6284.5</v>
      </c>
      <c r="S505" s="12">
        <f>S506+S511</f>
        <v>0</v>
      </c>
      <c r="T505" s="12">
        <f>T506+T511</f>
        <v>6284.5</v>
      </c>
      <c r="U505" s="12">
        <f>U506+U511</f>
        <v>0</v>
      </c>
      <c r="V505" s="12">
        <f>V506+V511</f>
        <v>6284.5</v>
      </c>
    </row>
    <row r="506" spans="1:22" s="34" customFormat="1" ht="28.5" customHeight="1" hidden="1" outlineLevel="1">
      <c r="A506" s="8"/>
      <c r="B506" s="8"/>
      <c r="C506" s="9" t="s">
        <v>210</v>
      </c>
      <c r="D506" s="33"/>
      <c r="E506" s="10" t="s">
        <v>535</v>
      </c>
      <c r="F506" s="12">
        <f>F507</f>
        <v>6245</v>
      </c>
      <c r="G506" s="12">
        <f aca="true" t="shared" si="302" ref="G506:V509">G507</f>
        <v>0</v>
      </c>
      <c r="H506" s="12">
        <f t="shared" si="302"/>
        <v>6245</v>
      </c>
      <c r="I506" s="12">
        <f t="shared" si="302"/>
        <v>0</v>
      </c>
      <c r="J506" s="12">
        <f t="shared" si="302"/>
        <v>6245</v>
      </c>
      <c r="K506" s="12">
        <f t="shared" si="302"/>
        <v>0</v>
      </c>
      <c r="L506" s="12">
        <f t="shared" si="302"/>
        <v>6245</v>
      </c>
      <c r="M506" s="12">
        <f t="shared" si="302"/>
        <v>0</v>
      </c>
      <c r="N506" s="12">
        <f t="shared" si="302"/>
        <v>6245</v>
      </c>
      <c r="O506" s="12">
        <f t="shared" si="302"/>
        <v>0</v>
      </c>
      <c r="P506" s="12">
        <f t="shared" si="302"/>
        <v>6245</v>
      </c>
      <c r="Q506" s="12">
        <f t="shared" si="302"/>
        <v>27</v>
      </c>
      <c r="R506" s="12">
        <f t="shared" si="302"/>
        <v>6272</v>
      </c>
      <c r="S506" s="12">
        <f t="shared" si="302"/>
        <v>0</v>
      </c>
      <c r="T506" s="12">
        <f t="shared" si="302"/>
        <v>6272</v>
      </c>
      <c r="U506" s="12">
        <f t="shared" si="302"/>
        <v>0</v>
      </c>
      <c r="V506" s="12">
        <f t="shared" si="302"/>
        <v>6272</v>
      </c>
    </row>
    <row r="507" spans="1:22" s="34" customFormat="1" ht="16.5" customHeight="1" hidden="1" outlineLevel="1">
      <c r="A507" s="8"/>
      <c r="B507" s="8"/>
      <c r="C507" s="9" t="s">
        <v>221</v>
      </c>
      <c r="D507" s="33"/>
      <c r="E507" s="10" t="s">
        <v>140</v>
      </c>
      <c r="F507" s="12">
        <f>F508</f>
        <v>6245</v>
      </c>
      <c r="G507" s="12">
        <f t="shared" si="302"/>
        <v>0</v>
      </c>
      <c r="H507" s="12">
        <f t="shared" si="302"/>
        <v>6245</v>
      </c>
      <c r="I507" s="12">
        <f t="shared" si="302"/>
        <v>0</v>
      </c>
      <c r="J507" s="12">
        <f t="shared" si="302"/>
        <v>6245</v>
      </c>
      <c r="K507" s="12">
        <f t="shared" si="302"/>
        <v>0</v>
      </c>
      <c r="L507" s="12">
        <f t="shared" si="302"/>
        <v>6245</v>
      </c>
      <c r="M507" s="12">
        <f t="shared" si="302"/>
        <v>0</v>
      </c>
      <c r="N507" s="12">
        <f t="shared" si="302"/>
        <v>6245</v>
      </c>
      <c r="O507" s="12">
        <f t="shared" si="302"/>
        <v>0</v>
      </c>
      <c r="P507" s="12">
        <f t="shared" si="302"/>
        <v>6245</v>
      </c>
      <c r="Q507" s="12">
        <f t="shared" si="302"/>
        <v>27</v>
      </c>
      <c r="R507" s="12">
        <f t="shared" si="302"/>
        <v>6272</v>
      </c>
      <c r="S507" s="12">
        <f t="shared" si="302"/>
        <v>0</v>
      </c>
      <c r="T507" s="12">
        <f t="shared" si="302"/>
        <v>6272</v>
      </c>
      <c r="U507" s="12">
        <f t="shared" si="302"/>
        <v>0</v>
      </c>
      <c r="V507" s="12">
        <f t="shared" si="302"/>
        <v>6272</v>
      </c>
    </row>
    <row r="508" spans="1:22" s="34" customFormat="1" ht="54" customHeight="1" hidden="1" outlineLevel="1">
      <c r="A508" s="8"/>
      <c r="B508" s="8"/>
      <c r="C508" s="9" t="s">
        <v>222</v>
      </c>
      <c r="D508" s="33"/>
      <c r="E508" s="10" t="s">
        <v>69</v>
      </c>
      <c r="F508" s="12">
        <f>F509</f>
        <v>6245</v>
      </c>
      <c r="G508" s="12">
        <f t="shared" si="302"/>
        <v>0</v>
      </c>
      <c r="H508" s="12">
        <f t="shared" si="302"/>
        <v>6245</v>
      </c>
      <c r="I508" s="12">
        <f t="shared" si="302"/>
        <v>0</v>
      </c>
      <c r="J508" s="12">
        <f t="shared" si="302"/>
        <v>6245</v>
      </c>
      <c r="K508" s="12">
        <f t="shared" si="302"/>
        <v>0</v>
      </c>
      <c r="L508" s="12">
        <f t="shared" si="302"/>
        <v>6245</v>
      </c>
      <c r="M508" s="12">
        <f t="shared" si="302"/>
        <v>0</v>
      </c>
      <c r="N508" s="12">
        <f t="shared" si="302"/>
        <v>6245</v>
      </c>
      <c r="O508" s="12">
        <f t="shared" si="302"/>
        <v>0</v>
      </c>
      <c r="P508" s="12">
        <f t="shared" si="302"/>
        <v>6245</v>
      </c>
      <c r="Q508" s="12">
        <f t="shared" si="302"/>
        <v>27</v>
      </c>
      <c r="R508" s="12">
        <f t="shared" si="302"/>
        <v>6272</v>
      </c>
      <c r="S508" s="12">
        <f t="shared" si="302"/>
        <v>0</v>
      </c>
      <c r="T508" s="12">
        <f t="shared" si="302"/>
        <v>6272</v>
      </c>
      <c r="U508" s="12">
        <f t="shared" si="302"/>
        <v>0</v>
      </c>
      <c r="V508" s="12">
        <f t="shared" si="302"/>
        <v>6272</v>
      </c>
    </row>
    <row r="509" spans="1:22" s="34" customFormat="1" ht="68.25" customHeight="1" hidden="1" outlineLevel="1">
      <c r="A509" s="8"/>
      <c r="B509" s="8"/>
      <c r="C509" s="9" t="s">
        <v>223</v>
      </c>
      <c r="D509" s="33"/>
      <c r="E509" s="2" t="s">
        <v>84</v>
      </c>
      <c r="F509" s="12">
        <f>F510</f>
        <v>6245</v>
      </c>
      <c r="G509" s="12">
        <f t="shared" si="302"/>
        <v>0</v>
      </c>
      <c r="H509" s="12">
        <f t="shared" si="302"/>
        <v>6245</v>
      </c>
      <c r="I509" s="12">
        <f t="shared" si="302"/>
        <v>0</v>
      </c>
      <c r="J509" s="12">
        <f t="shared" si="302"/>
        <v>6245</v>
      </c>
      <c r="K509" s="12">
        <f t="shared" si="302"/>
        <v>0</v>
      </c>
      <c r="L509" s="12">
        <f t="shared" si="302"/>
        <v>6245</v>
      </c>
      <c r="M509" s="12">
        <f t="shared" si="302"/>
        <v>0</v>
      </c>
      <c r="N509" s="12">
        <f t="shared" si="302"/>
        <v>6245</v>
      </c>
      <c r="O509" s="12">
        <f t="shared" si="302"/>
        <v>0</v>
      </c>
      <c r="P509" s="12">
        <f t="shared" si="302"/>
        <v>6245</v>
      </c>
      <c r="Q509" s="12">
        <f t="shared" si="302"/>
        <v>27</v>
      </c>
      <c r="R509" s="12">
        <f t="shared" si="302"/>
        <v>6272</v>
      </c>
      <c r="S509" s="12">
        <f t="shared" si="302"/>
        <v>0</v>
      </c>
      <c r="T509" s="12">
        <f t="shared" si="302"/>
        <v>6272</v>
      </c>
      <c r="U509" s="12">
        <f t="shared" si="302"/>
        <v>0</v>
      </c>
      <c r="V509" s="12">
        <f t="shared" si="302"/>
        <v>6272</v>
      </c>
    </row>
    <row r="510" spans="1:22" s="34" customFormat="1" ht="30" customHeight="1" hidden="1" outlineLevel="1">
      <c r="A510" s="8"/>
      <c r="B510" s="8"/>
      <c r="C510" s="9"/>
      <c r="D510" s="1" t="s">
        <v>135</v>
      </c>
      <c r="E510" s="2" t="s">
        <v>136</v>
      </c>
      <c r="F510" s="12">
        <v>6245</v>
      </c>
      <c r="G510" s="12"/>
      <c r="H510" s="12">
        <f>SUM(F510:G510)</f>
        <v>6245</v>
      </c>
      <c r="I510" s="12"/>
      <c r="J510" s="12">
        <f>SUM(H510:I510)</f>
        <v>6245</v>
      </c>
      <c r="K510" s="12"/>
      <c r="L510" s="12">
        <f>SUM(J510:K510)</f>
        <v>6245</v>
      </c>
      <c r="M510" s="12"/>
      <c r="N510" s="12">
        <f>SUM(L510:M510)</f>
        <v>6245</v>
      </c>
      <c r="O510" s="12"/>
      <c r="P510" s="12">
        <f>SUM(N510:O510)</f>
        <v>6245</v>
      </c>
      <c r="Q510" s="12">
        <f>27</f>
        <v>27</v>
      </c>
      <c r="R510" s="12">
        <f>SUM(P510:Q510)</f>
        <v>6272</v>
      </c>
      <c r="S510" s="12"/>
      <c r="T510" s="12">
        <f>SUM(R510:S510)</f>
        <v>6272</v>
      </c>
      <c r="U510" s="12"/>
      <c r="V510" s="12">
        <f>SUM(T510:U510)</f>
        <v>6272</v>
      </c>
    </row>
    <row r="511" spans="1:22" s="34" customFormat="1" ht="30" customHeight="1" hidden="1" outlineLevel="1">
      <c r="A511" s="8"/>
      <c r="B511" s="8"/>
      <c r="C511" s="9" t="s">
        <v>101</v>
      </c>
      <c r="D511" s="33"/>
      <c r="E511" s="10" t="s">
        <v>539</v>
      </c>
      <c r="F511" s="12">
        <f>F512</f>
        <v>12.5</v>
      </c>
      <c r="G511" s="12">
        <f aca="true" t="shared" si="303" ref="G511:V514">G512</f>
        <v>0</v>
      </c>
      <c r="H511" s="12">
        <f t="shared" si="303"/>
        <v>12.5</v>
      </c>
      <c r="I511" s="12">
        <f t="shared" si="303"/>
        <v>0</v>
      </c>
      <c r="J511" s="12">
        <f t="shared" si="303"/>
        <v>12.5</v>
      </c>
      <c r="K511" s="12">
        <f t="shared" si="303"/>
        <v>0</v>
      </c>
      <c r="L511" s="12">
        <f t="shared" si="303"/>
        <v>12.5</v>
      </c>
      <c r="M511" s="12">
        <f t="shared" si="303"/>
        <v>0</v>
      </c>
      <c r="N511" s="12">
        <f t="shared" si="303"/>
        <v>12.5</v>
      </c>
      <c r="O511" s="12">
        <f t="shared" si="303"/>
        <v>0</v>
      </c>
      <c r="P511" s="12">
        <f t="shared" si="303"/>
        <v>12.5</v>
      </c>
      <c r="Q511" s="12">
        <f t="shared" si="303"/>
        <v>0</v>
      </c>
      <c r="R511" s="12">
        <f t="shared" si="303"/>
        <v>12.5</v>
      </c>
      <c r="S511" s="12">
        <f t="shared" si="303"/>
        <v>0</v>
      </c>
      <c r="T511" s="12">
        <f t="shared" si="303"/>
        <v>12.5</v>
      </c>
      <c r="U511" s="12">
        <f t="shared" si="303"/>
        <v>0</v>
      </c>
      <c r="V511" s="12">
        <f t="shared" si="303"/>
        <v>12.5</v>
      </c>
    </row>
    <row r="512" spans="1:22" s="34" customFormat="1" ht="30" customHeight="1" hidden="1" outlineLevel="1">
      <c r="A512" s="8"/>
      <c r="B512" s="8"/>
      <c r="C512" s="9" t="s">
        <v>266</v>
      </c>
      <c r="D512" s="1"/>
      <c r="E512" s="2" t="s">
        <v>544</v>
      </c>
      <c r="F512" s="12">
        <f>F513</f>
        <v>12.5</v>
      </c>
      <c r="G512" s="12">
        <f t="shared" si="303"/>
        <v>0</v>
      </c>
      <c r="H512" s="12">
        <f t="shared" si="303"/>
        <v>12.5</v>
      </c>
      <c r="I512" s="12">
        <f t="shared" si="303"/>
        <v>0</v>
      </c>
      <c r="J512" s="12">
        <f t="shared" si="303"/>
        <v>12.5</v>
      </c>
      <c r="K512" s="12">
        <f t="shared" si="303"/>
        <v>0</v>
      </c>
      <c r="L512" s="12">
        <f t="shared" si="303"/>
        <v>12.5</v>
      </c>
      <c r="M512" s="12">
        <f t="shared" si="303"/>
        <v>0</v>
      </c>
      <c r="N512" s="12">
        <f t="shared" si="303"/>
        <v>12.5</v>
      </c>
      <c r="O512" s="12">
        <f t="shared" si="303"/>
        <v>0</v>
      </c>
      <c r="P512" s="12">
        <f t="shared" si="303"/>
        <v>12.5</v>
      </c>
      <c r="Q512" s="12">
        <f t="shared" si="303"/>
        <v>0</v>
      </c>
      <c r="R512" s="12">
        <f t="shared" si="303"/>
        <v>12.5</v>
      </c>
      <c r="S512" s="12">
        <f t="shared" si="303"/>
        <v>0</v>
      </c>
      <c r="T512" s="12">
        <f t="shared" si="303"/>
        <v>12.5</v>
      </c>
      <c r="U512" s="12">
        <f t="shared" si="303"/>
        <v>0</v>
      </c>
      <c r="V512" s="12">
        <f t="shared" si="303"/>
        <v>12.5</v>
      </c>
    </row>
    <row r="513" spans="1:22" s="34" customFormat="1" ht="43.5" customHeight="1" hidden="1" outlineLevel="1">
      <c r="A513" s="8"/>
      <c r="B513" s="8"/>
      <c r="C513" s="9" t="s">
        <v>267</v>
      </c>
      <c r="D513" s="1"/>
      <c r="E513" s="2" t="s">
        <v>545</v>
      </c>
      <c r="F513" s="12">
        <f>F514</f>
        <v>12.5</v>
      </c>
      <c r="G513" s="12">
        <f t="shared" si="303"/>
        <v>0</v>
      </c>
      <c r="H513" s="12">
        <f t="shared" si="303"/>
        <v>12.5</v>
      </c>
      <c r="I513" s="12">
        <f t="shared" si="303"/>
        <v>0</v>
      </c>
      <c r="J513" s="12">
        <f t="shared" si="303"/>
        <v>12.5</v>
      </c>
      <c r="K513" s="12">
        <f t="shared" si="303"/>
        <v>0</v>
      </c>
      <c r="L513" s="12">
        <f t="shared" si="303"/>
        <v>12.5</v>
      </c>
      <c r="M513" s="12">
        <f t="shared" si="303"/>
        <v>0</v>
      </c>
      <c r="N513" s="12">
        <f t="shared" si="303"/>
        <v>12.5</v>
      </c>
      <c r="O513" s="12">
        <f t="shared" si="303"/>
        <v>0</v>
      </c>
      <c r="P513" s="12">
        <f t="shared" si="303"/>
        <v>12.5</v>
      </c>
      <c r="Q513" s="12">
        <f t="shared" si="303"/>
        <v>0</v>
      </c>
      <c r="R513" s="12">
        <f t="shared" si="303"/>
        <v>12.5</v>
      </c>
      <c r="S513" s="12">
        <f t="shared" si="303"/>
        <v>0</v>
      </c>
      <c r="T513" s="12">
        <f t="shared" si="303"/>
        <v>12.5</v>
      </c>
      <c r="U513" s="12">
        <f t="shared" si="303"/>
        <v>0</v>
      </c>
      <c r="V513" s="12">
        <f t="shared" si="303"/>
        <v>12.5</v>
      </c>
    </row>
    <row r="514" spans="1:22" s="62" customFormat="1" ht="30" customHeight="1" hidden="1" outlineLevel="1">
      <c r="A514" s="8"/>
      <c r="B514" s="8"/>
      <c r="C514" s="9" t="s">
        <v>268</v>
      </c>
      <c r="D514" s="1"/>
      <c r="E514" s="2" t="s">
        <v>444</v>
      </c>
      <c r="F514" s="12">
        <f>F515</f>
        <v>12.5</v>
      </c>
      <c r="G514" s="12">
        <f t="shared" si="303"/>
        <v>0</v>
      </c>
      <c r="H514" s="12">
        <f t="shared" si="303"/>
        <v>12.5</v>
      </c>
      <c r="I514" s="12">
        <f t="shared" si="303"/>
        <v>0</v>
      </c>
      <c r="J514" s="12">
        <f t="shared" si="303"/>
        <v>12.5</v>
      </c>
      <c r="K514" s="12">
        <f t="shared" si="303"/>
        <v>0</v>
      </c>
      <c r="L514" s="12">
        <f t="shared" si="303"/>
        <v>12.5</v>
      </c>
      <c r="M514" s="12">
        <f t="shared" si="303"/>
        <v>0</v>
      </c>
      <c r="N514" s="12">
        <f t="shared" si="303"/>
        <v>12.5</v>
      </c>
      <c r="O514" s="12">
        <f t="shared" si="303"/>
        <v>0</v>
      </c>
      <c r="P514" s="12">
        <f t="shared" si="303"/>
        <v>12.5</v>
      </c>
      <c r="Q514" s="12">
        <f t="shared" si="303"/>
        <v>0</v>
      </c>
      <c r="R514" s="12">
        <f t="shared" si="303"/>
        <v>12.5</v>
      </c>
      <c r="S514" s="12">
        <f t="shared" si="303"/>
        <v>0</v>
      </c>
      <c r="T514" s="12">
        <f t="shared" si="303"/>
        <v>12.5</v>
      </c>
      <c r="U514" s="12">
        <f t="shared" si="303"/>
        <v>0</v>
      </c>
      <c r="V514" s="12">
        <f t="shared" si="303"/>
        <v>12.5</v>
      </c>
    </row>
    <row r="515" spans="1:22" s="62" customFormat="1" ht="30" customHeight="1" hidden="1" outlineLevel="1">
      <c r="A515" s="8"/>
      <c r="B515" s="8"/>
      <c r="C515" s="9"/>
      <c r="D515" s="1" t="s">
        <v>135</v>
      </c>
      <c r="E515" s="2" t="s">
        <v>136</v>
      </c>
      <c r="F515" s="12">
        <v>12.5</v>
      </c>
      <c r="G515" s="12"/>
      <c r="H515" s="12">
        <f>SUM(F515:G515)</f>
        <v>12.5</v>
      </c>
      <c r="I515" s="12"/>
      <c r="J515" s="12">
        <f>SUM(H515:I515)</f>
        <v>12.5</v>
      </c>
      <c r="K515" s="12"/>
      <c r="L515" s="12">
        <f>SUM(J515:K515)</f>
        <v>12.5</v>
      </c>
      <c r="M515" s="12"/>
      <c r="N515" s="12">
        <f>SUM(L515:M515)</f>
        <v>12.5</v>
      </c>
      <c r="O515" s="12"/>
      <c r="P515" s="12">
        <f>SUM(N515:O515)</f>
        <v>12.5</v>
      </c>
      <c r="Q515" s="12"/>
      <c r="R515" s="12">
        <f>SUM(P515:Q515)</f>
        <v>12.5</v>
      </c>
      <c r="S515" s="12"/>
      <c r="T515" s="12">
        <f>SUM(R515:S515)</f>
        <v>12.5</v>
      </c>
      <c r="U515" s="12"/>
      <c r="V515" s="12">
        <f>SUM(T515:U515)</f>
        <v>12.5</v>
      </c>
    </row>
    <row r="516" spans="1:22" s="34" customFormat="1" ht="17.25" customHeight="1" collapsed="1">
      <c r="A516" s="8"/>
      <c r="B516" s="8" t="s">
        <v>181</v>
      </c>
      <c r="C516" s="37"/>
      <c r="D516" s="8"/>
      <c r="E516" s="10" t="s">
        <v>367</v>
      </c>
      <c r="F516" s="12">
        <f>F517</f>
        <v>3894.2999999999997</v>
      </c>
      <c r="G516" s="12">
        <f aca="true" t="shared" si="304" ref="G516:V518">G517</f>
        <v>0</v>
      </c>
      <c r="H516" s="12">
        <f t="shared" si="304"/>
        <v>3894.2999999999997</v>
      </c>
      <c r="I516" s="12">
        <f t="shared" si="304"/>
        <v>0</v>
      </c>
      <c r="J516" s="12">
        <f t="shared" si="304"/>
        <v>3894.2999999999997</v>
      </c>
      <c r="K516" s="12">
        <f t="shared" si="304"/>
        <v>0</v>
      </c>
      <c r="L516" s="12">
        <f t="shared" si="304"/>
        <v>3894.2999999999997</v>
      </c>
      <c r="M516" s="12">
        <f t="shared" si="304"/>
        <v>0</v>
      </c>
      <c r="N516" s="12">
        <f t="shared" si="304"/>
        <v>3894.2999999999997</v>
      </c>
      <c r="O516" s="12">
        <f t="shared" si="304"/>
        <v>0</v>
      </c>
      <c r="P516" s="12">
        <f t="shared" si="304"/>
        <v>3894.2999999999997</v>
      </c>
      <c r="Q516" s="12">
        <f t="shared" si="304"/>
        <v>0</v>
      </c>
      <c r="R516" s="12">
        <f t="shared" si="304"/>
        <v>3894.2999999999997</v>
      </c>
      <c r="S516" s="12">
        <f t="shared" si="304"/>
        <v>0</v>
      </c>
      <c r="T516" s="12">
        <f t="shared" si="304"/>
        <v>3894.2999999999997</v>
      </c>
      <c r="U516" s="12">
        <f t="shared" si="304"/>
        <v>-122.71204</v>
      </c>
      <c r="V516" s="12">
        <f t="shared" si="304"/>
        <v>3771.58796</v>
      </c>
    </row>
    <row r="517" spans="1:22" s="34" customFormat="1" ht="29.25" customHeight="1">
      <c r="A517" s="8"/>
      <c r="B517" s="8"/>
      <c r="C517" s="9" t="s">
        <v>210</v>
      </c>
      <c r="D517" s="33"/>
      <c r="E517" s="10" t="s">
        <v>535</v>
      </c>
      <c r="F517" s="12">
        <f>F518</f>
        <v>3894.2999999999997</v>
      </c>
      <c r="G517" s="12">
        <f t="shared" si="304"/>
        <v>0</v>
      </c>
      <c r="H517" s="12">
        <f t="shared" si="304"/>
        <v>3894.2999999999997</v>
      </c>
      <c r="I517" s="12">
        <f t="shared" si="304"/>
        <v>0</v>
      </c>
      <c r="J517" s="12">
        <f t="shared" si="304"/>
        <v>3894.2999999999997</v>
      </c>
      <c r="K517" s="12">
        <f t="shared" si="304"/>
        <v>0</v>
      </c>
      <c r="L517" s="12">
        <f t="shared" si="304"/>
        <v>3894.2999999999997</v>
      </c>
      <c r="M517" s="12">
        <f t="shared" si="304"/>
        <v>0</v>
      </c>
      <c r="N517" s="12">
        <f t="shared" si="304"/>
        <v>3894.2999999999997</v>
      </c>
      <c r="O517" s="12">
        <f t="shared" si="304"/>
        <v>0</v>
      </c>
      <c r="P517" s="12">
        <f t="shared" si="304"/>
        <v>3894.2999999999997</v>
      </c>
      <c r="Q517" s="12">
        <f t="shared" si="304"/>
        <v>0</v>
      </c>
      <c r="R517" s="12">
        <f t="shared" si="304"/>
        <v>3894.2999999999997</v>
      </c>
      <c r="S517" s="12">
        <f t="shared" si="304"/>
        <v>0</v>
      </c>
      <c r="T517" s="12">
        <f t="shared" si="304"/>
        <v>3894.2999999999997</v>
      </c>
      <c r="U517" s="12">
        <f t="shared" si="304"/>
        <v>-122.71204</v>
      </c>
      <c r="V517" s="12">
        <f t="shared" si="304"/>
        <v>3771.58796</v>
      </c>
    </row>
    <row r="518" spans="1:22" s="34" customFormat="1" ht="16.5" customHeight="1">
      <c r="A518" s="8"/>
      <c r="B518" s="8"/>
      <c r="C518" s="9" t="s">
        <v>227</v>
      </c>
      <c r="D518" s="1"/>
      <c r="E518" s="2" t="s">
        <v>141</v>
      </c>
      <c r="F518" s="12">
        <f>F519</f>
        <v>3894.2999999999997</v>
      </c>
      <c r="G518" s="12">
        <f t="shared" si="304"/>
        <v>0</v>
      </c>
      <c r="H518" s="12">
        <f t="shared" si="304"/>
        <v>3894.2999999999997</v>
      </c>
      <c r="I518" s="12">
        <f t="shared" si="304"/>
        <v>0</v>
      </c>
      <c r="J518" s="12">
        <f t="shared" si="304"/>
        <v>3894.2999999999997</v>
      </c>
      <c r="K518" s="12">
        <f t="shared" si="304"/>
        <v>0</v>
      </c>
      <c r="L518" s="12">
        <f t="shared" si="304"/>
        <v>3894.2999999999997</v>
      </c>
      <c r="M518" s="12">
        <f t="shared" si="304"/>
        <v>0</v>
      </c>
      <c r="N518" s="12">
        <f t="shared" si="304"/>
        <v>3894.2999999999997</v>
      </c>
      <c r="O518" s="12">
        <f t="shared" si="304"/>
        <v>0</v>
      </c>
      <c r="P518" s="12">
        <f t="shared" si="304"/>
        <v>3894.2999999999997</v>
      </c>
      <c r="Q518" s="12">
        <f t="shared" si="304"/>
        <v>0</v>
      </c>
      <c r="R518" s="12">
        <f t="shared" si="304"/>
        <v>3894.2999999999997</v>
      </c>
      <c r="S518" s="12">
        <f t="shared" si="304"/>
        <v>0</v>
      </c>
      <c r="T518" s="12">
        <f t="shared" si="304"/>
        <v>3894.2999999999997</v>
      </c>
      <c r="U518" s="12">
        <f t="shared" si="304"/>
        <v>-122.71204</v>
      </c>
      <c r="V518" s="12">
        <f t="shared" si="304"/>
        <v>3771.58796</v>
      </c>
    </row>
    <row r="519" spans="1:22" s="34" customFormat="1" ht="41.25" customHeight="1">
      <c r="A519" s="8"/>
      <c r="B519" s="8"/>
      <c r="C519" s="9" t="s">
        <v>228</v>
      </c>
      <c r="D519" s="1"/>
      <c r="E519" s="2" t="s">
        <v>167</v>
      </c>
      <c r="F519" s="12">
        <f aca="true" t="shared" si="305" ref="F519:L519">F520+F522</f>
        <v>3894.2999999999997</v>
      </c>
      <c r="G519" s="12">
        <f t="shared" si="305"/>
        <v>0</v>
      </c>
      <c r="H519" s="12">
        <f t="shared" si="305"/>
        <v>3894.2999999999997</v>
      </c>
      <c r="I519" s="12">
        <f t="shared" si="305"/>
        <v>0</v>
      </c>
      <c r="J519" s="12">
        <f t="shared" si="305"/>
        <v>3894.2999999999997</v>
      </c>
      <c r="K519" s="12">
        <f t="shared" si="305"/>
        <v>0</v>
      </c>
      <c r="L519" s="12">
        <f t="shared" si="305"/>
        <v>3894.2999999999997</v>
      </c>
      <c r="M519" s="12">
        <f aca="true" t="shared" si="306" ref="M519:R519">M520+M522</f>
        <v>0</v>
      </c>
      <c r="N519" s="12">
        <f t="shared" si="306"/>
        <v>3894.2999999999997</v>
      </c>
      <c r="O519" s="12">
        <f t="shared" si="306"/>
        <v>0</v>
      </c>
      <c r="P519" s="12">
        <f t="shared" si="306"/>
        <v>3894.2999999999997</v>
      </c>
      <c r="Q519" s="12">
        <f t="shared" si="306"/>
        <v>0</v>
      </c>
      <c r="R519" s="12">
        <f t="shared" si="306"/>
        <v>3894.2999999999997</v>
      </c>
      <c r="S519" s="12">
        <f>S520+S522</f>
        <v>0</v>
      </c>
      <c r="T519" s="12">
        <f>T520+T522</f>
        <v>3894.2999999999997</v>
      </c>
      <c r="U519" s="12">
        <f>U520+U522</f>
        <v>-122.71204</v>
      </c>
      <c r="V519" s="12">
        <f>V520+V522</f>
        <v>3771.58796</v>
      </c>
    </row>
    <row r="520" spans="1:22" s="34" customFormat="1" ht="28.5" customHeight="1">
      <c r="A520" s="8"/>
      <c r="B520" s="8"/>
      <c r="C520" s="9" t="s">
        <v>229</v>
      </c>
      <c r="D520" s="1"/>
      <c r="E520" s="2" t="s">
        <v>142</v>
      </c>
      <c r="F520" s="12">
        <f aca="true" t="shared" si="307" ref="F520:V520">F521</f>
        <v>223.6</v>
      </c>
      <c r="G520" s="12">
        <f t="shared" si="307"/>
        <v>0</v>
      </c>
      <c r="H520" s="12">
        <f t="shared" si="307"/>
        <v>223.6</v>
      </c>
      <c r="I520" s="12">
        <f t="shared" si="307"/>
        <v>0</v>
      </c>
      <c r="J520" s="12">
        <f t="shared" si="307"/>
        <v>223.6</v>
      </c>
      <c r="K520" s="12">
        <f t="shared" si="307"/>
        <v>0</v>
      </c>
      <c r="L520" s="12">
        <f t="shared" si="307"/>
        <v>223.6</v>
      </c>
      <c r="M520" s="12">
        <f t="shared" si="307"/>
        <v>0</v>
      </c>
      <c r="N520" s="12">
        <f t="shared" si="307"/>
        <v>223.6</v>
      </c>
      <c r="O520" s="12">
        <f t="shared" si="307"/>
        <v>0</v>
      </c>
      <c r="P520" s="12">
        <f t="shared" si="307"/>
        <v>223.6</v>
      </c>
      <c r="Q520" s="12">
        <f t="shared" si="307"/>
        <v>0</v>
      </c>
      <c r="R520" s="12">
        <f t="shared" si="307"/>
        <v>223.6</v>
      </c>
      <c r="S520" s="12">
        <f t="shared" si="307"/>
        <v>0</v>
      </c>
      <c r="T520" s="12">
        <f t="shared" si="307"/>
        <v>223.6</v>
      </c>
      <c r="U520" s="12">
        <f t="shared" si="307"/>
        <v>-122.71204</v>
      </c>
      <c r="V520" s="12">
        <f t="shared" si="307"/>
        <v>100.88795999999999</v>
      </c>
    </row>
    <row r="521" spans="1:22" s="34" customFormat="1" ht="28.5" customHeight="1">
      <c r="A521" s="8"/>
      <c r="B521" s="8"/>
      <c r="C521" s="9"/>
      <c r="D521" s="1" t="s">
        <v>135</v>
      </c>
      <c r="E521" s="2" t="s">
        <v>136</v>
      </c>
      <c r="F521" s="12">
        <f>214.6+9</f>
        <v>223.6</v>
      </c>
      <c r="G521" s="12"/>
      <c r="H521" s="12">
        <f>SUM(F521:G521)</f>
        <v>223.6</v>
      </c>
      <c r="I521" s="12"/>
      <c r="J521" s="12">
        <f>SUM(H521:I521)</f>
        <v>223.6</v>
      </c>
      <c r="K521" s="12"/>
      <c r="L521" s="12">
        <f>SUM(J521:K521)</f>
        <v>223.6</v>
      </c>
      <c r="M521" s="12"/>
      <c r="N521" s="12">
        <f>SUM(L521:M521)</f>
        <v>223.6</v>
      </c>
      <c r="O521" s="12"/>
      <c r="P521" s="12">
        <f>SUM(N521:O521)</f>
        <v>223.6</v>
      </c>
      <c r="Q521" s="12"/>
      <c r="R521" s="12">
        <f>SUM(P521:Q521)</f>
        <v>223.6</v>
      </c>
      <c r="S521" s="12"/>
      <c r="T521" s="12">
        <f>SUM(R521:S521)</f>
        <v>223.6</v>
      </c>
      <c r="U521" s="12">
        <v>-122.71204</v>
      </c>
      <c r="V521" s="12">
        <f>SUM(T521:U521)</f>
        <v>100.88795999999999</v>
      </c>
    </row>
    <row r="522" spans="1:22" s="116" customFormat="1" ht="16.5" customHeight="1" hidden="1" outlineLevel="1">
      <c r="A522" s="8"/>
      <c r="B522" s="8"/>
      <c r="C522" s="9" t="s">
        <v>230</v>
      </c>
      <c r="D522" s="33"/>
      <c r="E522" s="10" t="s">
        <v>66</v>
      </c>
      <c r="F522" s="12">
        <f aca="true" t="shared" si="308" ref="F522:L522">SUM(F523:F526)</f>
        <v>3670.7</v>
      </c>
      <c r="G522" s="12">
        <f t="shared" si="308"/>
        <v>0</v>
      </c>
      <c r="H522" s="12">
        <f t="shared" si="308"/>
        <v>3670.7</v>
      </c>
      <c r="I522" s="12">
        <f t="shared" si="308"/>
        <v>0</v>
      </c>
      <c r="J522" s="12">
        <f t="shared" si="308"/>
        <v>3670.7</v>
      </c>
      <c r="K522" s="12">
        <f t="shared" si="308"/>
        <v>0</v>
      </c>
      <c r="L522" s="12">
        <f t="shared" si="308"/>
        <v>3670.7</v>
      </c>
      <c r="M522" s="12">
        <f aca="true" t="shared" si="309" ref="M522:R522">SUM(M523:M526)</f>
        <v>0</v>
      </c>
      <c r="N522" s="12">
        <f t="shared" si="309"/>
        <v>3670.7</v>
      </c>
      <c r="O522" s="12">
        <f t="shared" si="309"/>
        <v>0</v>
      </c>
      <c r="P522" s="12">
        <f t="shared" si="309"/>
        <v>3670.7</v>
      </c>
      <c r="Q522" s="12">
        <f t="shared" si="309"/>
        <v>0</v>
      </c>
      <c r="R522" s="12">
        <f t="shared" si="309"/>
        <v>3670.7</v>
      </c>
      <c r="S522" s="12">
        <f>SUM(S523:S526)</f>
        <v>0</v>
      </c>
      <c r="T522" s="12">
        <f>SUM(T523:T526)</f>
        <v>3670.7</v>
      </c>
      <c r="U522" s="12">
        <f>SUM(U523:U526)</f>
        <v>0</v>
      </c>
      <c r="V522" s="12">
        <f>SUM(V523:V526)</f>
        <v>3670.7</v>
      </c>
    </row>
    <row r="523" spans="1:22" s="62" customFormat="1" ht="28.5" customHeight="1" hidden="1" outlineLevel="1">
      <c r="A523" s="8"/>
      <c r="B523" s="8"/>
      <c r="C523" s="9"/>
      <c r="D523" s="1" t="s">
        <v>137</v>
      </c>
      <c r="E523" s="2" t="s">
        <v>64</v>
      </c>
      <c r="F523" s="12">
        <v>2390.7</v>
      </c>
      <c r="G523" s="12"/>
      <c r="H523" s="12">
        <f>SUM(F523:G523)</f>
        <v>2390.7</v>
      </c>
      <c r="I523" s="12"/>
      <c r="J523" s="12">
        <f>SUM(H523:I523)</f>
        <v>2390.7</v>
      </c>
      <c r="K523" s="12"/>
      <c r="L523" s="12">
        <f>SUM(J523:K523)</f>
        <v>2390.7</v>
      </c>
      <c r="M523" s="12"/>
      <c r="N523" s="12">
        <f>SUM(L523:M523)</f>
        <v>2390.7</v>
      </c>
      <c r="O523" s="12"/>
      <c r="P523" s="12">
        <f>SUM(N523:O523)</f>
        <v>2390.7</v>
      </c>
      <c r="Q523" s="12"/>
      <c r="R523" s="12">
        <f>SUM(P523:Q523)</f>
        <v>2390.7</v>
      </c>
      <c r="S523" s="12"/>
      <c r="T523" s="12">
        <f>SUM(R523:S523)</f>
        <v>2390.7</v>
      </c>
      <c r="U523" s="12"/>
      <c r="V523" s="12">
        <f>SUM(T523:U523)</f>
        <v>2390.7</v>
      </c>
    </row>
    <row r="524" spans="1:22" s="62" customFormat="1" ht="16.5" customHeight="1" hidden="1" outlineLevel="1">
      <c r="A524" s="8"/>
      <c r="B524" s="8"/>
      <c r="C524" s="9"/>
      <c r="D524" s="1" t="s">
        <v>138</v>
      </c>
      <c r="E524" s="2" t="s">
        <v>139</v>
      </c>
      <c r="F524" s="12">
        <v>50</v>
      </c>
      <c r="G524" s="12"/>
      <c r="H524" s="12">
        <f>SUM(F524:G524)</f>
        <v>50</v>
      </c>
      <c r="I524" s="12"/>
      <c r="J524" s="12">
        <f>SUM(H524:I524)</f>
        <v>50</v>
      </c>
      <c r="K524" s="12"/>
      <c r="L524" s="12">
        <f>SUM(J524:K524)</f>
        <v>50</v>
      </c>
      <c r="M524" s="12"/>
      <c r="N524" s="12">
        <f>SUM(L524:M524)</f>
        <v>50</v>
      </c>
      <c r="O524" s="12"/>
      <c r="P524" s="12">
        <f>SUM(N524:O524)</f>
        <v>50</v>
      </c>
      <c r="Q524" s="12"/>
      <c r="R524" s="12">
        <f>SUM(P524:Q524)</f>
        <v>50</v>
      </c>
      <c r="S524" s="12"/>
      <c r="T524" s="12">
        <f>SUM(R524:S524)</f>
        <v>50</v>
      </c>
      <c r="U524" s="12"/>
      <c r="V524" s="12">
        <f>SUM(T524:U524)</f>
        <v>50</v>
      </c>
    </row>
    <row r="525" spans="1:22" s="62" customFormat="1" ht="29.25" customHeight="1" hidden="1" outlineLevel="1">
      <c r="A525" s="8"/>
      <c r="B525" s="8"/>
      <c r="C525" s="9"/>
      <c r="D525" s="1" t="s">
        <v>135</v>
      </c>
      <c r="E525" s="2" t="s">
        <v>136</v>
      </c>
      <c r="F525" s="12">
        <v>1200</v>
      </c>
      <c r="G525" s="12"/>
      <c r="H525" s="12">
        <f>SUM(F525:G525)</f>
        <v>1200</v>
      </c>
      <c r="I525" s="12"/>
      <c r="J525" s="12">
        <f>SUM(H525:I525)</f>
        <v>1200</v>
      </c>
      <c r="K525" s="12"/>
      <c r="L525" s="12">
        <f>SUM(J525:K525)</f>
        <v>1200</v>
      </c>
      <c r="M525" s="12"/>
      <c r="N525" s="12">
        <f>SUM(L525:M525)</f>
        <v>1200</v>
      </c>
      <c r="O525" s="12"/>
      <c r="P525" s="12">
        <f>SUM(N525:O525)</f>
        <v>1200</v>
      </c>
      <c r="Q525" s="12"/>
      <c r="R525" s="12">
        <f>SUM(P525:Q525)</f>
        <v>1200</v>
      </c>
      <c r="S525" s="12"/>
      <c r="T525" s="12">
        <f>SUM(R525:S525)</f>
        <v>1200</v>
      </c>
      <c r="U525" s="12"/>
      <c r="V525" s="12">
        <f>SUM(T525:U525)</f>
        <v>1200</v>
      </c>
    </row>
    <row r="526" spans="1:22" s="62" customFormat="1" ht="16.5" customHeight="1" hidden="1" outlineLevel="1">
      <c r="A526" s="8"/>
      <c r="B526" s="8"/>
      <c r="C526" s="9"/>
      <c r="D526" s="1" t="s">
        <v>143</v>
      </c>
      <c r="E526" s="2" t="s">
        <v>144</v>
      </c>
      <c r="F526" s="12">
        <v>30</v>
      </c>
      <c r="G526" s="12"/>
      <c r="H526" s="12">
        <f>SUM(F526:G526)</f>
        <v>30</v>
      </c>
      <c r="I526" s="12"/>
      <c r="J526" s="12">
        <f>SUM(H526:I526)</f>
        <v>30</v>
      </c>
      <c r="K526" s="12"/>
      <c r="L526" s="12">
        <f>SUM(J526:K526)</f>
        <v>30</v>
      </c>
      <c r="M526" s="12"/>
      <c r="N526" s="12">
        <f>SUM(L526:M526)</f>
        <v>30</v>
      </c>
      <c r="O526" s="12"/>
      <c r="P526" s="12">
        <f>SUM(N526:O526)</f>
        <v>30</v>
      </c>
      <c r="Q526" s="12"/>
      <c r="R526" s="12">
        <f>SUM(P526:Q526)</f>
        <v>30</v>
      </c>
      <c r="S526" s="12"/>
      <c r="T526" s="12">
        <f>SUM(R526:S526)</f>
        <v>30</v>
      </c>
      <c r="U526" s="12"/>
      <c r="V526" s="12">
        <f>SUM(T526:U526)</f>
        <v>30</v>
      </c>
    </row>
    <row r="527" spans="1:22" s="34" customFormat="1" ht="16.5" customHeight="1" hidden="1" outlineLevel="1">
      <c r="A527" s="8"/>
      <c r="B527" s="8" t="s">
        <v>43</v>
      </c>
      <c r="C527" s="37"/>
      <c r="D527" s="8"/>
      <c r="E527" s="10" t="s">
        <v>44</v>
      </c>
      <c r="F527" s="12">
        <f>F528</f>
        <v>6729.1</v>
      </c>
      <c r="G527" s="12">
        <f>G528</f>
        <v>0</v>
      </c>
      <c r="H527" s="12">
        <f>H528</f>
        <v>6729.1</v>
      </c>
      <c r="I527" s="12">
        <f>I528</f>
        <v>1818.0065200000001</v>
      </c>
      <c r="J527" s="12">
        <f aca="true" t="shared" si="310" ref="J527:P527">J528+J553</f>
        <v>8547.106520000001</v>
      </c>
      <c r="K527" s="12">
        <f t="shared" si="310"/>
        <v>138.55548</v>
      </c>
      <c r="L527" s="12">
        <f t="shared" si="310"/>
        <v>8685.662</v>
      </c>
      <c r="M527" s="12">
        <f t="shared" si="310"/>
        <v>0</v>
      </c>
      <c r="N527" s="12">
        <f t="shared" si="310"/>
        <v>8685.662</v>
      </c>
      <c r="O527" s="12">
        <f t="shared" si="310"/>
        <v>0</v>
      </c>
      <c r="P527" s="12">
        <f t="shared" si="310"/>
        <v>8685.662</v>
      </c>
      <c r="Q527" s="12">
        <f aca="true" t="shared" si="311" ref="Q527:V527">Q528+Q553</f>
        <v>0</v>
      </c>
      <c r="R527" s="12">
        <f t="shared" si="311"/>
        <v>8685.662</v>
      </c>
      <c r="S527" s="12">
        <f t="shared" si="311"/>
        <v>0</v>
      </c>
      <c r="T527" s="12">
        <f t="shared" si="311"/>
        <v>8685.662</v>
      </c>
      <c r="U527" s="12">
        <f t="shared" si="311"/>
        <v>0</v>
      </c>
      <c r="V527" s="12">
        <f t="shared" si="311"/>
        <v>8685.662</v>
      </c>
    </row>
    <row r="528" spans="1:22" s="34" customFormat="1" ht="29.25" customHeight="1" hidden="1" outlineLevel="1">
      <c r="A528" s="8"/>
      <c r="B528" s="8"/>
      <c r="C528" s="9" t="s">
        <v>210</v>
      </c>
      <c r="D528" s="33"/>
      <c r="E528" s="10" t="s">
        <v>535</v>
      </c>
      <c r="F528" s="12">
        <f aca="true" t="shared" si="312" ref="F528:L528">F529+F533+F538</f>
        <v>6729.1</v>
      </c>
      <c r="G528" s="12">
        <f t="shared" si="312"/>
        <v>0</v>
      </c>
      <c r="H528" s="12">
        <f t="shared" si="312"/>
        <v>6729.1</v>
      </c>
      <c r="I528" s="12">
        <f t="shared" si="312"/>
        <v>1818.0065200000001</v>
      </c>
      <c r="J528" s="12">
        <f t="shared" si="312"/>
        <v>8547.106520000001</v>
      </c>
      <c r="K528" s="12">
        <f t="shared" si="312"/>
        <v>0</v>
      </c>
      <c r="L528" s="12">
        <f t="shared" si="312"/>
        <v>8547.106520000001</v>
      </c>
      <c r="M528" s="12">
        <f aca="true" t="shared" si="313" ref="M528:R528">M529+M533+M538</f>
        <v>0</v>
      </c>
      <c r="N528" s="12">
        <f t="shared" si="313"/>
        <v>8547.106520000001</v>
      </c>
      <c r="O528" s="12">
        <f t="shared" si="313"/>
        <v>0</v>
      </c>
      <c r="P528" s="12">
        <f t="shared" si="313"/>
        <v>8547.106520000001</v>
      </c>
      <c r="Q528" s="12">
        <f t="shared" si="313"/>
        <v>0</v>
      </c>
      <c r="R528" s="12">
        <f t="shared" si="313"/>
        <v>8547.106520000001</v>
      </c>
      <c r="S528" s="12">
        <f>S529+S533+S538</f>
        <v>0</v>
      </c>
      <c r="T528" s="12">
        <f>T529+T533+T538</f>
        <v>8547.106520000001</v>
      </c>
      <c r="U528" s="12">
        <f>U529+U533+U538</f>
        <v>0</v>
      </c>
      <c r="V528" s="12">
        <f>V529+V533+V538</f>
        <v>8547.106520000001</v>
      </c>
    </row>
    <row r="529" spans="1:22" s="34" customFormat="1" ht="17.25" customHeight="1" hidden="1" outlineLevel="1">
      <c r="A529" s="8"/>
      <c r="B529" s="8"/>
      <c r="C529" s="9" t="s">
        <v>211</v>
      </c>
      <c r="D529" s="33"/>
      <c r="E529" s="10" t="s">
        <v>134</v>
      </c>
      <c r="F529" s="12">
        <f aca="true" t="shared" si="314" ref="F529:U530">F530</f>
        <v>3</v>
      </c>
      <c r="G529" s="12">
        <f t="shared" si="314"/>
        <v>0</v>
      </c>
      <c r="H529" s="12">
        <f t="shared" si="314"/>
        <v>3</v>
      </c>
      <c r="I529" s="12">
        <f t="shared" si="314"/>
        <v>0</v>
      </c>
      <c r="J529" s="12">
        <f t="shared" si="314"/>
        <v>3</v>
      </c>
      <c r="K529" s="12">
        <f t="shared" si="314"/>
        <v>0</v>
      </c>
      <c r="L529" s="12">
        <f t="shared" si="314"/>
        <v>3</v>
      </c>
      <c r="M529" s="12">
        <f t="shared" si="314"/>
        <v>0</v>
      </c>
      <c r="N529" s="12">
        <f t="shared" si="314"/>
        <v>3</v>
      </c>
      <c r="O529" s="12">
        <f t="shared" si="314"/>
        <v>0</v>
      </c>
      <c r="P529" s="12">
        <f t="shared" si="314"/>
        <v>3</v>
      </c>
      <c r="Q529" s="12">
        <f t="shared" si="314"/>
        <v>0</v>
      </c>
      <c r="R529" s="12">
        <f t="shared" si="314"/>
        <v>3</v>
      </c>
      <c r="S529" s="12">
        <f t="shared" si="314"/>
        <v>0</v>
      </c>
      <c r="T529" s="12">
        <f t="shared" si="314"/>
        <v>3</v>
      </c>
      <c r="U529" s="12">
        <f t="shared" si="314"/>
        <v>0</v>
      </c>
      <c r="V529" s="12">
        <f>V530</f>
        <v>3</v>
      </c>
    </row>
    <row r="530" spans="1:22" s="34" customFormat="1" ht="28.5" customHeight="1" hidden="1" outlineLevel="1">
      <c r="A530" s="8"/>
      <c r="B530" s="8"/>
      <c r="C530" s="9" t="s">
        <v>212</v>
      </c>
      <c r="D530" s="33"/>
      <c r="E530" s="10" t="s">
        <v>67</v>
      </c>
      <c r="F530" s="12">
        <f t="shared" si="314"/>
        <v>3</v>
      </c>
      <c r="G530" s="12">
        <f t="shared" si="314"/>
        <v>0</v>
      </c>
      <c r="H530" s="12">
        <f t="shared" si="314"/>
        <v>3</v>
      </c>
      <c r="I530" s="12">
        <f t="shared" si="314"/>
        <v>0</v>
      </c>
      <c r="J530" s="12">
        <f t="shared" si="314"/>
        <v>3</v>
      </c>
      <c r="K530" s="12">
        <f t="shared" si="314"/>
        <v>0</v>
      </c>
      <c r="L530" s="12">
        <f t="shared" si="314"/>
        <v>3</v>
      </c>
      <c r="M530" s="12">
        <f t="shared" si="314"/>
        <v>0</v>
      </c>
      <c r="N530" s="12">
        <f t="shared" si="314"/>
        <v>3</v>
      </c>
      <c r="O530" s="12">
        <f t="shared" si="314"/>
        <v>0</v>
      </c>
      <c r="P530" s="12">
        <f t="shared" si="314"/>
        <v>3</v>
      </c>
      <c r="Q530" s="12">
        <f t="shared" si="314"/>
        <v>0</v>
      </c>
      <c r="R530" s="12">
        <f t="shared" si="314"/>
        <v>3</v>
      </c>
      <c r="S530" s="12">
        <f t="shared" si="314"/>
        <v>0</v>
      </c>
      <c r="T530" s="12">
        <f t="shared" si="314"/>
        <v>3</v>
      </c>
      <c r="U530" s="12">
        <f>U531</f>
        <v>0</v>
      </c>
      <c r="V530" s="12">
        <f>V531</f>
        <v>3</v>
      </c>
    </row>
    <row r="531" spans="1:22" s="116" customFormat="1" ht="28.5" customHeight="1" hidden="1" outlineLevel="1">
      <c r="A531" s="8"/>
      <c r="B531" s="8"/>
      <c r="C531" s="9" t="s">
        <v>215</v>
      </c>
      <c r="D531" s="33"/>
      <c r="E531" s="10" t="s">
        <v>378</v>
      </c>
      <c r="F531" s="12">
        <f aca="true" t="shared" si="315" ref="F531:V531">SUM(F532:F532)</f>
        <v>3</v>
      </c>
      <c r="G531" s="12">
        <f t="shared" si="315"/>
        <v>0</v>
      </c>
      <c r="H531" s="12">
        <f t="shared" si="315"/>
        <v>3</v>
      </c>
      <c r="I531" s="12">
        <f t="shared" si="315"/>
        <v>0</v>
      </c>
      <c r="J531" s="12">
        <f t="shared" si="315"/>
        <v>3</v>
      </c>
      <c r="K531" s="12">
        <f t="shared" si="315"/>
        <v>0</v>
      </c>
      <c r="L531" s="12">
        <f t="shared" si="315"/>
        <v>3</v>
      </c>
      <c r="M531" s="12">
        <f t="shared" si="315"/>
        <v>0</v>
      </c>
      <c r="N531" s="12">
        <f t="shared" si="315"/>
        <v>3</v>
      </c>
      <c r="O531" s="12">
        <f t="shared" si="315"/>
        <v>0</v>
      </c>
      <c r="P531" s="12">
        <f t="shared" si="315"/>
        <v>3</v>
      </c>
      <c r="Q531" s="12">
        <f t="shared" si="315"/>
        <v>0</v>
      </c>
      <c r="R531" s="12">
        <f t="shared" si="315"/>
        <v>3</v>
      </c>
      <c r="S531" s="12">
        <f t="shared" si="315"/>
        <v>0</v>
      </c>
      <c r="T531" s="12">
        <f t="shared" si="315"/>
        <v>3</v>
      </c>
      <c r="U531" s="12">
        <f t="shared" si="315"/>
        <v>0</v>
      </c>
      <c r="V531" s="12">
        <f t="shared" si="315"/>
        <v>3</v>
      </c>
    </row>
    <row r="532" spans="1:22" s="62" customFormat="1" ht="28.5" customHeight="1" hidden="1" outlineLevel="1">
      <c r="A532" s="8"/>
      <c r="B532" s="8"/>
      <c r="C532" s="9"/>
      <c r="D532" s="1" t="s">
        <v>137</v>
      </c>
      <c r="E532" s="2" t="s">
        <v>64</v>
      </c>
      <c r="F532" s="12">
        <v>3</v>
      </c>
      <c r="G532" s="12"/>
      <c r="H532" s="12">
        <f>SUM(F532:G532)</f>
        <v>3</v>
      </c>
      <c r="I532" s="12"/>
      <c r="J532" s="12">
        <f>SUM(H532:I532)</f>
        <v>3</v>
      </c>
      <c r="K532" s="12"/>
      <c r="L532" s="12">
        <f>SUM(J532:K532)</f>
        <v>3</v>
      </c>
      <c r="M532" s="12"/>
      <c r="N532" s="12">
        <f>SUM(L532:M532)</f>
        <v>3</v>
      </c>
      <c r="O532" s="12"/>
      <c r="P532" s="12">
        <f>SUM(N532:O532)</f>
        <v>3</v>
      </c>
      <c r="Q532" s="12"/>
      <c r="R532" s="12">
        <f>SUM(P532:Q532)</f>
        <v>3</v>
      </c>
      <c r="S532" s="12"/>
      <c r="T532" s="12">
        <f>SUM(R532:S532)</f>
        <v>3</v>
      </c>
      <c r="U532" s="12"/>
      <c r="V532" s="12">
        <f>SUM(T532:U532)</f>
        <v>3</v>
      </c>
    </row>
    <row r="533" spans="1:22" s="34" customFormat="1" ht="15.75" customHeight="1" hidden="1" outlineLevel="1">
      <c r="A533" s="8"/>
      <c r="B533" s="8"/>
      <c r="C533" s="9" t="s">
        <v>227</v>
      </c>
      <c r="D533" s="1"/>
      <c r="E533" s="2" t="s">
        <v>141</v>
      </c>
      <c r="F533" s="12">
        <f aca="true" t="shared" si="316" ref="F533:U534">F534</f>
        <v>55.1</v>
      </c>
      <c r="G533" s="12">
        <f t="shared" si="316"/>
        <v>0</v>
      </c>
      <c r="H533" s="12">
        <f t="shared" si="316"/>
        <v>55.1</v>
      </c>
      <c r="I533" s="12">
        <f t="shared" si="316"/>
        <v>0</v>
      </c>
      <c r="J533" s="12">
        <f t="shared" si="316"/>
        <v>55.1</v>
      </c>
      <c r="K533" s="12">
        <f t="shared" si="316"/>
        <v>0</v>
      </c>
      <c r="L533" s="12">
        <f t="shared" si="316"/>
        <v>55.1</v>
      </c>
      <c r="M533" s="12">
        <f t="shared" si="316"/>
        <v>0</v>
      </c>
      <c r="N533" s="12">
        <f t="shared" si="316"/>
        <v>55.1</v>
      </c>
      <c r="O533" s="12">
        <f t="shared" si="316"/>
        <v>0</v>
      </c>
      <c r="P533" s="12">
        <f t="shared" si="316"/>
        <v>55.1</v>
      </c>
      <c r="Q533" s="12">
        <f t="shared" si="316"/>
        <v>0</v>
      </c>
      <c r="R533" s="12">
        <f t="shared" si="316"/>
        <v>55.1</v>
      </c>
      <c r="S533" s="12">
        <f t="shared" si="316"/>
        <v>0</v>
      </c>
      <c r="T533" s="12">
        <f t="shared" si="316"/>
        <v>55.1</v>
      </c>
      <c r="U533" s="12">
        <f t="shared" si="316"/>
        <v>0</v>
      </c>
      <c r="V533" s="12">
        <f>V534</f>
        <v>55.1</v>
      </c>
    </row>
    <row r="534" spans="1:22" s="34" customFormat="1" ht="42" customHeight="1" hidden="1" outlineLevel="1">
      <c r="A534" s="8"/>
      <c r="B534" s="8"/>
      <c r="C534" s="9" t="s">
        <v>228</v>
      </c>
      <c r="D534" s="1"/>
      <c r="E534" s="2" t="s">
        <v>167</v>
      </c>
      <c r="F534" s="12">
        <f t="shared" si="316"/>
        <v>55.1</v>
      </c>
      <c r="G534" s="12">
        <f t="shared" si="316"/>
        <v>0</v>
      </c>
      <c r="H534" s="12">
        <f t="shared" si="316"/>
        <v>55.1</v>
      </c>
      <c r="I534" s="12">
        <f t="shared" si="316"/>
        <v>0</v>
      </c>
      <c r="J534" s="12">
        <f t="shared" si="316"/>
        <v>55.1</v>
      </c>
      <c r="K534" s="12">
        <f t="shared" si="316"/>
        <v>0</v>
      </c>
      <c r="L534" s="12">
        <f t="shared" si="316"/>
        <v>55.1</v>
      </c>
      <c r="M534" s="12">
        <f t="shared" si="316"/>
        <v>0</v>
      </c>
      <c r="N534" s="12">
        <f t="shared" si="316"/>
        <v>55.1</v>
      </c>
      <c r="O534" s="12">
        <f t="shared" si="316"/>
        <v>0</v>
      </c>
      <c r="P534" s="12">
        <f t="shared" si="316"/>
        <v>55.1</v>
      </c>
      <c r="Q534" s="12">
        <f t="shared" si="316"/>
        <v>0</v>
      </c>
      <c r="R534" s="12">
        <f t="shared" si="316"/>
        <v>55.1</v>
      </c>
      <c r="S534" s="12">
        <f t="shared" si="316"/>
        <v>0</v>
      </c>
      <c r="T534" s="12">
        <f t="shared" si="316"/>
        <v>55.1</v>
      </c>
      <c r="U534" s="12">
        <f>U535</f>
        <v>0</v>
      </c>
      <c r="V534" s="12">
        <f>V535</f>
        <v>55.1</v>
      </c>
    </row>
    <row r="535" spans="1:22" s="116" customFormat="1" ht="15.75" customHeight="1" hidden="1" outlineLevel="1">
      <c r="A535" s="8"/>
      <c r="B535" s="8"/>
      <c r="C535" s="9" t="s">
        <v>230</v>
      </c>
      <c r="D535" s="33"/>
      <c r="E535" s="10" t="s">
        <v>66</v>
      </c>
      <c r="F535" s="12">
        <f aca="true" t="shared" si="317" ref="F535:L535">SUM(F536:F537)</f>
        <v>55.1</v>
      </c>
      <c r="G535" s="12">
        <f t="shared" si="317"/>
        <v>0</v>
      </c>
      <c r="H535" s="12">
        <f t="shared" si="317"/>
        <v>55.1</v>
      </c>
      <c r="I535" s="12">
        <f t="shared" si="317"/>
        <v>0</v>
      </c>
      <c r="J535" s="12">
        <f t="shared" si="317"/>
        <v>55.1</v>
      </c>
      <c r="K535" s="12">
        <f t="shared" si="317"/>
        <v>0</v>
      </c>
      <c r="L535" s="12">
        <f t="shared" si="317"/>
        <v>55.1</v>
      </c>
      <c r="M535" s="12">
        <f aca="true" t="shared" si="318" ref="M535:R535">SUM(M536:M537)</f>
        <v>0</v>
      </c>
      <c r="N535" s="12">
        <f t="shared" si="318"/>
        <v>55.1</v>
      </c>
      <c r="O535" s="12">
        <f t="shared" si="318"/>
        <v>0</v>
      </c>
      <c r="P535" s="12">
        <f t="shared" si="318"/>
        <v>55.1</v>
      </c>
      <c r="Q535" s="12">
        <f t="shared" si="318"/>
        <v>0</v>
      </c>
      <c r="R535" s="12">
        <f t="shared" si="318"/>
        <v>55.1</v>
      </c>
      <c r="S535" s="12">
        <f>SUM(S536:S537)</f>
        <v>0</v>
      </c>
      <c r="T535" s="12">
        <f>SUM(T536:T537)</f>
        <v>55.1</v>
      </c>
      <c r="U535" s="12">
        <f>SUM(U536:U537)</f>
        <v>0</v>
      </c>
      <c r="V535" s="12">
        <f>SUM(V536:V537)</f>
        <v>55.1</v>
      </c>
    </row>
    <row r="536" spans="1:22" s="62" customFormat="1" ht="54.75" customHeight="1" hidden="1" outlineLevel="1">
      <c r="A536" s="8"/>
      <c r="B536" s="8"/>
      <c r="C536" s="9"/>
      <c r="D536" s="1" t="s">
        <v>61</v>
      </c>
      <c r="E536" s="2" t="s">
        <v>182</v>
      </c>
      <c r="F536" s="12">
        <v>50.1</v>
      </c>
      <c r="G536" s="12"/>
      <c r="H536" s="12">
        <f>SUM(F536:G536)</f>
        <v>50.1</v>
      </c>
      <c r="I536" s="12"/>
      <c r="J536" s="12">
        <f>SUM(H536:I536)</f>
        <v>50.1</v>
      </c>
      <c r="K536" s="12"/>
      <c r="L536" s="12">
        <f>SUM(J536:K536)</f>
        <v>50.1</v>
      </c>
      <c r="M536" s="12"/>
      <c r="N536" s="12">
        <f>SUM(L536:M536)</f>
        <v>50.1</v>
      </c>
      <c r="O536" s="12"/>
      <c r="P536" s="12">
        <f>SUM(N536:O536)</f>
        <v>50.1</v>
      </c>
      <c r="Q536" s="12"/>
      <c r="R536" s="12">
        <f>SUM(P536:Q536)</f>
        <v>50.1</v>
      </c>
      <c r="S536" s="12"/>
      <c r="T536" s="12">
        <f>SUM(R536:S536)</f>
        <v>50.1</v>
      </c>
      <c r="U536" s="12"/>
      <c r="V536" s="12">
        <f>SUM(T536:U536)</f>
        <v>50.1</v>
      </c>
    </row>
    <row r="537" spans="1:22" s="62" customFormat="1" ht="30.75" customHeight="1" hidden="1" outlineLevel="1">
      <c r="A537" s="8"/>
      <c r="B537" s="8"/>
      <c r="C537" s="9"/>
      <c r="D537" s="1" t="s">
        <v>137</v>
      </c>
      <c r="E537" s="2" t="s">
        <v>64</v>
      </c>
      <c r="F537" s="12">
        <v>5</v>
      </c>
      <c r="G537" s="12"/>
      <c r="H537" s="12">
        <f>SUM(F537:G537)</f>
        <v>5</v>
      </c>
      <c r="I537" s="12"/>
      <c r="J537" s="12">
        <f>SUM(H537:I537)</f>
        <v>5</v>
      </c>
      <c r="K537" s="12"/>
      <c r="L537" s="12">
        <f>SUM(J537:K537)</f>
        <v>5</v>
      </c>
      <c r="M537" s="12"/>
      <c r="N537" s="12">
        <f>SUM(L537:M537)</f>
        <v>5</v>
      </c>
      <c r="O537" s="12"/>
      <c r="P537" s="12">
        <f>SUM(N537:O537)</f>
        <v>5</v>
      </c>
      <c r="Q537" s="12"/>
      <c r="R537" s="12">
        <f>SUM(P537:Q537)</f>
        <v>5</v>
      </c>
      <c r="S537" s="12"/>
      <c r="T537" s="12">
        <f>SUM(R537:S537)</f>
        <v>5</v>
      </c>
      <c r="U537" s="12"/>
      <c r="V537" s="12">
        <f>SUM(T537:U537)</f>
        <v>5</v>
      </c>
    </row>
    <row r="538" spans="1:22" s="34" customFormat="1" ht="30.75" customHeight="1" hidden="1" outlineLevel="1">
      <c r="A538" s="8"/>
      <c r="B538" s="8"/>
      <c r="C538" s="9" t="s">
        <v>232</v>
      </c>
      <c r="D538" s="1"/>
      <c r="E538" s="2" t="s">
        <v>105</v>
      </c>
      <c r="F538" s="12">
        <f aca="true" t="shared" si="319" ref="F538:L538">F539+F544</f>
        <v>6671</v>
      </c>
      <c r="G538" s="12">
        <f t="shared" si="319"/>
        <v>0</v>
      </c>
      <c r="H538" s="12">
        <f t="shared" si="319"/>
        <v>6671</v>
      </c>
      <c r="I538" s="12">
        <f t="shared" si="319"/>
        <v>1818.0065200000001</v>
      </c>
      <c r="J538" s="12">
        <f t="shared" si="319"/>
        <v>8489.00652</v>
      </c>
      <c r="K538" s="12">
        <f t="shared" si="319"/>
        <v>0</v>
      </c>
      <c r="L538" s="12">
        <f t="shared" si="319"/>
        <v>8489.00652</v>
      </c>
      <c r="M538" s="12">
        <f aca="true" t="shared" si="320" ref="M538:R538">M539+M544</f>
        <v>0</v>
      </c>
      <c r="N538" s="12">
        <f t="shared" si="320"/>
        <v>8489.00652</v>
      </c>
      <c r="O538" s="12">
        <f t="shared" si="320"/>
        <v>0</v>
      </c>
      <c r="P538" s="12">
        <f t="shared" si="320"/>
        <v>8489.00652</v>
      </c>
      <c r="Q538" s="12">
        <f t="shared" si="320"/>
        <v>0</v>
      </c>
      <c r="R538" s="12">
        <f t="shared" si="320"/>
        <v>8489.00652</v>
      </c>
      <c r="S538" s="12">
        <f>S539+S544</f>
        <v>0</v>
      </c>
      <c r="T538" s="12">
        <f>T539+T544</f>
        <v>8489.00652</v>
      </c>
      <c r="U538" s="12">
        <f>U539+U544</f>
        <v>0</v>
      </c>
      <c r="V538" s="12">
        <f>V539+V544</f>
        <v>8489.00652</v>
      </c>
    </row>
    <row r="539" spans="1:22" s="34" customFormat="1" ht="42.75" customHeight="1" hidden="1" outlineLevel="1">
      <c r="A539" s="8"/>
      <c r="B539" s="8"/>
      <c r="C539" s="9" t="s">
        <v>233</v>
      </c>
      <c r="D539" s="1"/>
      <c r="E539" s="2" t="s">
        <v>534</v>
      </c>
      <c r="F539" s="12">
        <f aca="true" t="shared" si="321" ref="F539:V539">F540</f>
        <v>4142</v>
      </c>
      <c r="G539" s="12">
        <f t="shared" si="321"/>
        <v>0</v>
      </c>
      <c r="H539" s="12">
        <f t="shared" si="321"/>
        <v>4142</v>
      </c>
      <c r="I539" s="12">
        <f t="shared" si="321"/>
        <v>-2E-05</v>
      </c>
      <c r="J539" s="12">
        <f t="shared" si="321"/>
        <v>4141.9999800000005</v>
      </c>
      <c r="K539" s="12">
        <f t="shared" si="321"/>
        <v>0</v>
      </c>
      <c r="L539" s="12">
        <f t="shared" si="321"/>
        <v>4141.9999800000005</v>
      </c>
      <c r="M539" s="12">
        <f t="shared" si="321"/>
        <v>0</v>
      </c>
      <c r="N539" s="12">
        <f t="shared" si="321"/>
        <v>4141.9999800000005</v>
      </c>
      <c r="O539" s="12">
        <f t="shared" si="321"/>
        <v>0</v>
      </c>
      <c r="P539" s="12">
        <f t="shared" si="321"/>
        <v>4141.9999800000005</v>
      </c>
      <c r="Q539" s="12">
        <f t="shared" si="321"/>
        <v>0</v>
      </c>
      <c r="R539" s="12">
        <f t="shared" si="321"/>
        <v>4141.9999800000005</v>
      </c>
      <c r="S539" s="12">
        <f t="shared" si="321"/>
        <v>0</v>
      </c>
      <c r="T539" s="12">
        <f t="shared" si="321"/>
        <v>4141.9999800000005</v>
      </c>
      <c r="U539" s="12">
        <f t="shared" si="321"/>
        <v>0</v>
      </c>
      <c r="V539" s="12">
        <f t="shared" si="321"/>
        <v>4141.9999800000005</v>
      </c>
    </row>
    <row r="540" spans="1:22" s="34" customFormat="1" ht="30" customHeight="1" hidden="1" outlineLevel="1">
      <c r="A540" s="8"/>
      <c r="B540" s="8"/>
      <c r="C540" s="9" t="s">
        <v>234</v>
      </c>
      <c r="D540" s="1"/>
      <c r="E540" s="2" t="s">
        <v>383</v>
      </c>
      <c r="F540" s="12">
        <f aca="true" t="shared" si="322" ref="F540:L540">SUM(F541:F543)</f>
        <v>4142</v>
      </c>
      <c r="G540" s="12">
        <f t="shared" si="322"/>
        <v>0</v>
      </c>
      <c r="H540" s="12">
        <f t="shared" si="322"/>
        <v>4142</v>
      </c>
      <c r="I540" s="12">
        <f t="shared" si="322"/>
        <v>-2E-05</v>
      </c>
      <c r="J540" s="12">
        <f t="shared" si="322"/>
        <v>4141.9999800000005</v>
      </c>
      <c r="K540" s="12">
        <f t="shared" si="322"/>
        <v>0</v>
      </c>
      <c r="L540" s="12">
        <f t="shared" si="322"/>
        <v>4141.9999800000005</v>
      </c>
      <c r="M540" s="12">
        <f aca="true" t="shared" si="323" ref="M540:R540">SUM(M541:M543)</f>
        <v>0</v>
      </c>
      <c r="N540" s="12">
        <f t="shared" si="323"/>
        <v>4141.9999800000005</v>
      </c>
      <c r="O540" s="12">
        <f t="shared" si="323"/>
        <v>0</v>
      </c>
      <c r="P540" s="12">
        <f t="shared" si="323"/>
        <v>4141.9999800000005</v>
      </c>
      <c r="Q540" s="12">
        <f t="shared" si="323"/>
        <v>0</v>
      </c>
      <c r="R540" s="12">
        <f t="shared" si="323"/>
        <v>4141.9999800000005</v>
      </c>
      <c r="S540" s="12">
        <f>SUM(S541:S543)</f>
        <v>0</v>
      </c>
      <c r="T540" s="12">
        <f>SUM(T541:T543)</f>
        <v>4141.9999800000005</v>
      </c>
      <c r="U540" s="12">
        <f>SUM(U541:U543)</f>
        <v>0</v>
      </c>
      <c r="V540" s="12">
        <f>SUM(V541:V543)</f>
        <v>4141.9999800000005</v>
      </c>
    </row>
    <row r="541" spans="1:22" s="34" customFormat="1" ht="54.75" customHeight="1" hidden="1" outlineLevel="1">
      <c r="A541" s="8"/>
      <c r="B541" s="8"/>
      <c r="C541" s="9"/>
      <c r="D541" s="1" t="s">
        <v>61</v>
      </c>
      <c r="E541" s="2" t="s">
        <v>182</v>
      </c>
      <c r="F541" s="12">
        <v>3558</v>
      </c>
      <c r="G541" s="12"/>
      <c r="H541" s="12">
        <f>SUM(F541:G541)</f>
        <v>3558</v>
      </c>
      <c r="I541" s="12"/>
      <c r="J541" s="12">
        <f>SUM(H541:I541)</f>
        <v>3558</v>
      </c>
      <c r="K541" s="12"/>
      <c r="L541" s="12">
        <f>SUM(J541:K541)</f>
        <v>3558</v>
      </c>
      <c r="M541" s="12"/>
      <c r="N541" s="12">
        <f>SUM(L541:M541)</f>
        <v>3558</v>
      </c>
      <c r="O541" s="12"/>
      <c r="P541" s="12">
        <f>SUM(N541:O541)</f>
        <v>3558</v>
      </c>
      <c r="Q541" s="12"/>
      <c r="R541" s="12">
        <f>SUM(P541:Q541)</f>
        <v>3558</v>
      </c>
      <c r="S541" s="12"/>
      <c r="T541" s="12">
        <f>SUM(R541:S541)</f>
        <v>3558</v>
      </c>
      <c r="U541" s="12"/>
      <c r="V541" s="12">
        <f>SUM(T541:U541)</f>
        <v>3558</v>
      </c>
    </row>
    <row r="542" spans="1:22" s="38" customFormat="1" ht="27.75" customHeight="1" hidden="1" outlineLevel="1">
      <c r="A542" s="8"/>
      <c r="B542" s="8"/>
      <c r="C542" s="9"/>
      <c r="D542" s="1" t="s">
        <v>137</v>
      </c>
      <c r="E542" s="2" t="s">
        <v>64</v>
      </c>
      <c r="F542" s="12">
        <v>578</v>
      </c>
      <c r="G542" s="12"/>
      <c r="H542" s="12">
        <f>SUM(F542:G542)</f>
        <v>578</v>
      </c>
      <c r="I542" s="12">
        <v>-2E-05</v>
      </c>
      <c r="J542" s="12">
        <f>SUM(H542:I542)</f>
        <v>577.99998</v>
      </c>
      <c r="K542" s="12"/>
      <c r="L542" s="12">
        <f>SUM(J542:K542)</f>
        <v>577.99998</v>
      </c>
      <c r="M542" s="12"/>
      <c r="N542" s="12">
        <f>SUM(L542:M542)</f>
        <v>577.99998</v>
      </c>
      <c r="O542" s="12"/>
      <c r="P542" s="12">
        <f>SUM(N542:O542)</f>
        <v>577.99998</v>
      </c>
      <c r="Q542" s="12"/>
      <c r="R542" s="12">
        <f>SUM(P542:Q542)</f>
        <v>577.99998</v>
      </c>
      <c r="S542" s="12"/>
      <c r="T542" s="12">
        <f>SUM(R542:S542)</f>
        <v>577.99998</v>
      </c>
      <c r="U542" s="12"/>
      <c r="V542" s="12">
        <f>SUM(T542:U542)</f>
        <v>577.99998</v>
      </c>
    </row>
    <row r="543" spans="1:22" s="34" customFormat="1" ht="15.75" customHeight="1" hidden="1" outlineLevel="1">
      <c r="A543" s="8"/>
      <c r="B543" s="8"/>
      <c r="C543" s="9"/>
      <c r="D543" s="1" t="s">
        <v>143</v>
      </c>
      <c r="E543" s="2" t="s">
        <v>144</v>
      </c>
      <c r="F543" s="12">
        <v>6</v>
      </c>
      <c r="G543" s="12"/>
      <c r="H543" s="12">
        <f>SUM(F543:G543)</f>
        <v>6</v>
      </c>
      <c r="I543" s="12"/>
      <c r="J543" s="12">
        <f>SUM(H543:I543)</f>
        <v>6</v>
      </c>
      <c r="K543" s="12"/>
      <c r="L543" s="12">
        <f>SUM(J543:K543)</f>
        <v>6</v>
      </c>
      <c r="M543" s="12"/>
      <c r="N543" s="12">
        <f>SUM(L543:M543)</f>
        <v>6</v>
      </c>
      <c r="O543" s="12"/>
      <c r="P543" s="12">
        <f>SUM(N543:O543)</f>
        <v>6</v>
      </c>
      <c r="Q543" s="12"/>
      <c r="R543" s="12">
        <f>SUM(P543:Q543)</f>
        <v>6</v>
      </c>
      <c r="S543" s="12"/>
      <c r="T543" s="12">
        <f>SUM(R543:S543)</f>
        <v>6</v>
      </c>
      <c r="U543" s="12"/>
      <c r="V543" s="12">
        <f>SUM(T543:U543)</f>
        <v>6</v>
      </c>
    </row>
    <row r="544" spans="1:22" s="34" customFormat="1" ht="27.75" customHeight="1" hidden="1" outlineLevel="1">
      <c r="A544" s="8"/>
      <c r="B544" s="8"/>
      <c r="C544" s="9" t="s">
        <v>236</v>
      </c>
      <c r="D544" s="1"/>
      <c r="E544" s="2" t="s">
        <v>99</v>
      </c>
      <c r="F544" s="12">
        <f>F545+F549+F551</f>
        <v>2529</v>
      </c>
      <c r="G544" s="12">
        <f>G545+G549+G551</f>
        <v>0</v>
      </c>
      <c r="H544" s="12">
        <f aca="true" t="shared" si="324" ref="H544:N544">H545+H549+H551+H547</f>
        <v>2529</v>
      </c>
      <c r="I544" s="12">
        <f t="shared" si="324"/>
        <v>1818.00654</v>
      </c>
      <c r="J544" s="12">
        <f t="shared" si="324"/>
        <v>4347.00654</v>
      </c>
      <c r="K544" s="12">
        <f t="shared" si="324"/>
        <v>0</v>
      </c>
      <c r="L544" s="12">
        <f t="shared" si="324"/>
        <v>4347.00654</v>
      </c>
      <c r="M544" s="12">
        <f t="shared" si="324"/>
        <v>0</v>
      </c>
      <c r="N544" s="12">
        <f t="shared" si="324"/>
        <v>4347.00654</v>
      </c>
      <c r="O544" s="12">
        <f aca="true" t="shared" si="325" ref="O544:T544">O545+O549+O551+O547</f>
        <v>0</v>
      </c>
      <c r="P544" s="12">
        <f t="shared" si="325"/>
        <v>4347.00654</v>
      </c>
      <c r="Q544" s="12">
        <f t="shared" si="325"/>
        <v>0</v>
      </c>
      <c r="R544" s="12">
        <f t="shared" si="325"/>
        <v>4347.00654</v>
      </c>
      <c r="S544" s="12">
        <f t="shared" si="325"/>
        <v>0</v>
      </c>
      <c r="T544" s="12">
        <f t="shared" si="325"/>
        <v>4347.00654</v>
      </c>
      <c r="U544" s="12">
        <f>U545+U549+U551+U547</f>
        <v>0</v>
      </c>
      <c r="V544" s="12">
        <f>V545+V549+V551+V547</f>
        <v>4347.00654</v>
      </c>
    </row>
    <row r="545" spans="1:22" s="34" customFormat="1" ht="42.75" customHeight="1" hidden="1" outlineLevel="1">
      <c r="A545" s="8"/>
      <c r="B545" s="8"/>
      <c r="C545" s="9" t="s">
        <v>237</v>
      </c>
      <c r="D545" s="1"/>
      <c r="E545" s="2" t="s">
        <v>571</v>
      </c>
      <c r="F545" s="12">
        <f aca="true" t="shared" si="326" ref="F545:V545">F546</f>
        <v>56</v>
      </c>
      <c r="G545" s="12">
        <f t="shared" si="326"/>
        <v>0</v>
      </c>
      <c r="H545" s="12">
        <f t="shared" si="326"/>
        <v>56</v>
      </c>
      <c r="I545" s="12">
        <f t="shared" si="326"/>
        <v>0</v>
      </c>
      <c r="J545" s="12">
        <f t="shared" si="326"/>
        <v>56</v>
      </c>
      <c r="K545" s="12">
        <f t="shared" si="326"/>
        <v>0</v>
      </c>
      <c r="L545" s="12">
        <f t="shared" si="326"/>
        <v>56</v>
      </c>
      <c r="M545" s="12">
        <f t="shared" si="326"/>
        <v>0</v>
      </c>
      <c r="N545" s="12">
        <f t="shared" si="326"/>
        <v>56</v>
      </c>
      <c r="O545" s="12">
        <f t="shared" si="326"/>
        <v>0</v>
      </c>
      <c r="P545" s="12">
        <f t="shared" si="326"/>
        <v>56</v>
      </c>
      <c r="Q545" s="12">
        <f t="shared" si="326"/>
        <v>0</v>
      </c>
      <c r="R545" s="12">
        <f t="shared" si="326"/>
        <v>56</v>
      </c>
      <c r="S545" s="12">
        <f t="shared" si="326"/>
        <v>0</v>
      </c>
      <c r="T545" s="12">
        <f t="shared" si="326"/>
        <v>56</v>
      </c>
      <c r="U545" s="12">
        <f t="shared" si="326"/>
        <v>0</v>
      </c>
      <c r="V545" s="12">
        <f t="shared" si="326"/>
        <v>56</v>
      </c>
    </row>
    <row r="546" spans="1:22" s="34" customFormat="1" ht="30" customHeight="1" hidden="1" outlineLevel="1">
      <c r="A546" s="8"/>
      <c r="B546" s="8"/>
      <c r="C546" s="9"/>
      <c r="D546" s="1" t="s">
        <v>135</v>
      </c>
      <c r="E546" s="2" t="s">
        <v>136</v>
      </c>
      <c r="F546" s="12">
        <v>56</v>
      </c>
      <c r="G546" s="12"/>
      <c r="H546" s="12">
        <f>SUM(F546:G546)</f>
        <v>56</v>
      </c>
      <c r="I546" s="12"/>
      <c r="J546" s="12">
        <f>SUM(H546:I546)</f>
        <v>56</v>
      </c>
      <c r="K546" s="12"/>
      <c r="L546" s="12">
        <f>SUM(J546:K546)</f>
        <v>56</v>
      </c>
      <c r="M546" s="12"/>
      <c r="N546" s="12">
        <f>SUM(L546:M546)</f>
        <v>56</v>
      </c>
      <c r="O546" s="12"/>
      <c r="P546" s="12">
        <f>SUM(N546:O546)</f>
        <v>56</v>
      </c>
      <c r="Q546" s="12"/>
      <c r="R546" s="12">
        <f>SUM(P546:Q546)</f>
        <v>56</v>
      </c>
      <c r="S546" s="12"/>
      <c r="T546" s="12">
        <f>SUM(R546:S546)</f>
        <v>56</v>
      </c>
      <c r="U546" s="12"/>
      <c r="V546" s="12">
        <f>SUM(T546:U546)</f>
        <v>56</v>
      </c>
    </row>
    <row r="547" spans="1:22" s="40" customFormat="1" ht="30" customHeight="1" hidden="1" outlineLevel="1">
      <c r="A547" s="8"/>
      <c r="B547" s="8"/>
      <c r="C547" s="9" t="s">
        <v>580</v>
      </c>
      <c r="D547" s="1"/>
      <c r="E547" s="2" t="s">
        <v>581</v>
      </c>
      <c r="F547" s="12"/>
      <c r="G547" s="12"/>
      <c r="H547" s="12">
        <f aca="true" t="shared" si="327" ref="H547:V547">H548</f>
        <v>0</v>
      </c>
      <c r="I547" s="12">
        <f t="shared" si="327"/>
        <v>1818.00654</v>
      </c>
      <c r="J547" s="12">
        <f t="shared" si="327"/>
        <v>1818.00654</v>
      </c>
      <c r="K547" s="12">
        <f t="shared" si="327"/>
        <v>0</v>
      </c>
      <c r="L547" s="12">
        <f t="shared" si="327"/>
        <v>1818.00654</v>
      </c>
      <c r="M547" s="12">
        <f t="shared" si="327"/>
        <v>0</v>
      </c>
      <c r="N547" s="12">
        <f t="shared" si="327"/>
        <v>1818.00654</v>
      </c>
      <c r="O547" s="12">
        <f t="shared" si="327"/>
        <v>0</v>
      </c>
      <c r="P547" s="12">
        <f t="shared" si="327"/>
        <v>1818.00654</v>
      </c>
      <c r="Q547" s="12">
        <f t="shared" si="327"/>
        <v>0</v>
      </c>
      <c r="R547" s="12">
        <f t="shared" si="327"/>
        <v>1818.00654</v>
      </c>
      <c r="S547" s="12">
        <f t="shared" si="327"/>
        <v>0</v>
      </c>
      <c r="T547" s="12">
        <f t="shared" si="327"/>
        <v>1818.00654</v>
      </c>
      <c r="U547" s="12">
        <f t="shared" si="327"/>
        <v>0</v>
      </c>
      <c r="V547" s="12">
        <f t="shared" si="327"/>
        <v>1818.00654</v>
      </c>
    </row>
    <row r="548" spans="1:22" s="40" customFormat="1" ht="30" customHeight="1" hidden="1" outlineLevel="1">
      <c r="A548" s="8"/>
      <c r="B548" s="8"/>
      <c r="C548" s="9"/>
      <c r="D548" s="1" t="s">
        <v>137</v>
      </c>
      <c r="E548" s="2" t="s">
        <v>64</v>
      </c>
      <c r="F548" s="12"/>
      <c r="G548" s="12"/>
      <c r="H548" s="12">
        <v>0</v>
      </c>
      <c r="I548" s="12">
        <v>1818.00654</v>
      </c>
      <c r="J548" s="12">
        <f>SUM(H548:I548)</f>
        <v>1818.00654</v>
      </c>
      <c r="K548" s="12"/>
      <c r="L548" s="12">
        <f>SUM(J548:K548)</f>
        <v>1818.00654</v>
      </c>
      <c r="M548" s="12"/>
      <c r="N548" s="12">
        <f>SUM(L548:M548)</f>
        <v>1818.00654</v>
      </c>
      <c r="O548" s="12"/>
      <c r="P548" s="12">
        <f>SUM(N548:O548)</f>
        <v>1818.00654</v>
      </c>
      <c r="Q548" s="12"/>
      <c r="R548" s="12">
        <f>SUM(P548:Q548)</f>
        <v>1818.00654</v>
      </c>
      <c r="S548" s="12"/>
      <c r="T548" s="12">
        <f>SUM(R548:S548)</f>
        <v>1818.00654</v>
      </c>
      <c r="U548" s="12"/>
      <c r="V548" s="12">
        <f>SUM(T548:U548)</f>
        <v>1818.00654</v>
      </c>
    </row>
    <row r="549" spans="1:22" s="34" customFormat="1" ht="42.75" customHeight="1" hidden="1" outlineLevel="1">
      <c r="A549" s="8"/>
      <c r="B549" s="8"/>
      <c r="C549" s="9" t="s">
        <v>238</v>
      </c>
      <c r="D549" s="33"/>
      <c r="E549" s="2" t="s">
        <v>60</v>
      </c>
      <c r="F549" s="12">
        <f aca="true" t="shared" si="328" ref="F549:V549">F550</f>
        <v>2289</v>
      </c>
      <c r="G549" s="12">
        <f t="shared" si="328"/>
        <v>0</v>
      </c>
      <c r="H549" s="12">
        <f t="shared" si="328"/>
        <v>2289</v>
      </c>
      <c r="I549" s="12">
        <f t="shared" si="328"/>
        <v>0</v>
      </c>
      <c r="J549" s="12">
        <f t="shared" si="328"/>
        <v>2289</v>
      </c>
      <c r="K549" s="12">
        <f t="shared" si="328"/>
        <v>0</v>
      </c>
      <c r="L549" s="12">
        <f t="shared" si="328"/>
        <v>2289</v>
      </c>
      <c r="M549" s="12">
        <f t="shared" si="328"/>
        <v>0</v>
      </c>
      <c r="N549" s="12">
        <f t="shared" si="328"/>
        <v>2289</v>
      </c>
      <c r="O549" s="12">
        <f t="shared" si="328"/>
        <v>0</v>
      </c>
      <c r="P549" s="12">
        <f t="shared" si="328"/>
        <v>2289</v>
      </c>
      <c r="Q549" s="12">
        <f t="shared" si="328"/>
        <v>0</v>
      </c>
      <c r="R549" s="12">
        <f t="shared" si="328"/>
        <v>2289</v>
      </c>
      <c r="S549" s="12">
        <f t="shared" si="328"/>
        <v>0</v>
      </c>
      <c r="T549" s="12">
        <f t="shared" si="328"/>
        <v>2289</v>
      </c>
      <c r="U549" s="12">
        <f t="shared" si="328"/>
        <v>0</v>
      </c>
      <c r="V549" s="12">
        <f t="shared" si="328"/>
        <v>2289</v>
      </c>
    </row>
    <row r="550" spans="1:22" s="34" customFormat="1" ht="28.5" customHeight="1" hidden="1" outlineLevel="1">
      <c r="A550" s="8"/>
      <c r="B550" s="8"/>
      <c r="C550" s="9"/>
      <c r="D550" s="1" t="s">
        <v>135</v>
      </c>
      <c r="E550" s="2" t="s">
        <v>136</v>
      </c>
      <c r="F550" s="12">
        <f>1892+397</f>
        <v>2289</v>
      </c>
      <c r="G550" s="12"/>
      <c r="H550" s="12">
        <f>SUM(F550:G550)</f>
        <v>2289</v>
      </c>
      <c r="I550" s="12"/>
      <c r="J550" s="12">
        <f>SUM(H550:I550)</f>
        <v>2289</v>
      </c>
      <c r="K550" s="12"/>
      <c r="L550" s="12">
        <f>SUM(J550:K550)</f>
        <v>2289</v>
      </c>
      <c r="M550" s="12"/>
      <c r="N550" s="12">
        <f>SUM(L550:M550)</f>
        <v>2289</v>
      </c>
      <c r="O550" s="12"/>
      <c r="P550" s="12">
        <f>SUM(N550:O550)</f>
        <v>2289</v>
      </c>
      <c r="Q550" s="12"/>
      <c r="R550" s="12">
        <f>SUM(P550:Q550)</f>
        <v>2289</v>
      </c>
      <c r="S550" s="12"/>
      <c r="T550" s="12">
        <f>SUM(R550:S550)</f>
        <v>2289</v>
      </c>
      <c r="U550" s="12"/>
      <c r="V550" s="12">
        <f>SUM(T550:U550)</f>
        <v>2289</v>
      </c>
    </row>
    <row r="551" spans="1:22" s="34" customFormat="1" ht="16.5" customHeight="1" hidden="1" outlineLevel="1">
      <c r="A551" s="8"/>
      <c r="B551" s="8"/>
      <c r="C551" s="9" t="s">
        <v>239</v>
      </c>
      <c r="D551" s="1"/>
      <c r="E551" s="2" t="s">
        <v>100</v>
      </c>
      <c r="F551" s="12">
        <f aca="true" t="shared" si="329" ref="F551:V551">F552</f>
        <v>184</v>
      </c>
      <c r="G551" s="12">
        <f t="shared" si="329"/>
        <v>0</v>
      </c>
      <c r="H551" s="12">
        <f t="shared" si="329"/>
        <v>184</v>
      </c>
      <c r="I551" s="12">
        <f t="shared" si="329"/>
        <v>0</v>
      </c>
      <c r="J551" s="12">
        <f t="shared" si="329"/>
        <v>184</v>
      </c>
      <c r="K551" s="12">
        <f t="shared" si="329"/>
        <v>0</v>
      </c>
      <c r="L551" s="12">
        <f t="shared" si="329"/>
        <v>184</v>
      </c>
      <c r="M551" s="12">
        <f t="shared" si="329"/>
        <v>0</v>
      </c>
      <c r="N551" s="12">
        <f t="shared" si="329"/>
        <v>184</v>
      </c>
      <c r="O551" s="12">
        <f t="shared" si="329"/>
        <v>0</v>
      </c>
      <c r="P551" s="12">
        <f t="shared" si="329"/>
        <v>184</v>
      </c>
      <c r="Q551" s="12">
        <f t="shared" si="329"/>
        <v>0</v>
      </c>
      <c r="R551" s="12">
        <f t="shared" si="329"/>
        <v>184</v>
      </c>
      <c r="S551" s="12">
        <f t="shared" si="329"/>
        <v>0</v>
      </c>
      <c r="T551" s="12">
        <f t="shared" si="329"/>
        <v>184</v>
      </c>
      <c r="U551" s="12">
        <f t="shared" si="329"/>
        <v>0</v>
      </c>
      <c r="V551" s="12">
        <f t="shared" si="329"/>
        <v>184</v>
      </c>
    </row>
    <row r="552" spans="1:22" s="34" customFormat="1" ht="30" customHeight="1" hidden="1" outlineLevel="1">
      <c r="A552" s="8"/>
      <c r="B552" s="8"/>
      <c r="C552" s="9"/>
      <c r="D552" s="1" t="s">
        <v>135</v>
      </c>
      <c r="E552" s="2" t="s">
        <v>136</v>
      </c>
      <c r="F552" s="12">
        <v>184</v>
      </c>
      <c r="G552" s="12"/>
      <c r="H552" s="12">
        <f>SUM(F552:G552)</f>
        <v>184</v>
      </c>
      <c r="I552" s="12"/>
      <c r="J552" s="12">
        <f>SUM(H552:I552)</f>
        <v>184</v>
      </c>
      <c r="K552" s="12"/>
      <c r="L552" s="12">
        <f>SUM(J552:K552)</f>
        <v>184</v>
      </c>
      <c r="M552" s="12"/>
      <c r="N552" s="12">
        <f>SUM(L552:M552)</f>
        <v>184</v>
      </c>
      <c r="O552" s="12"/>
      <c r="P552" s="12">
        <f>SUM(N552:O552)</f>
        <v>184</v>
      </c>
      <c r="Q552" s="12"/>
      <c r="R552" s="12">
        <f>SUM(P552:Q552)</f>
        <v>184</v>
      </c>
      <c r="S552" s="12"/>
      <c r="T552" s="12">
        <f>SUM(R552:S552)</f>
        <v>184</v>
      </c>
      <c r="U552" s="12"/>
      <c r="V552" s="12">
        <f>SUM(T552:U552)</f>
        <v>184</v>
      </c>
    </row>
    <row r="553" spans="1:22" s="34" customFormat="1" ht="30" customHeight="1" hidden="1" outlineLevel="1">
      <c r="A553" s="8"/>
      <c r="B553" s="8"/>
      <c r="C553" s="37" t="s">
        <v>39</v>
      </c>
      <c r="D553" s="8"/>
      <c r="E553" s="10" t="s">
        <v>348</v>
      </c>
      <c r="F553" s="12"/>
      <c r="G553" s="12"/>
      <c r="H553" s="12"/>
      <c r="I553" s="12"/>
      <c r="J553" s="12">
        <f>J554</f>
        <v>0</v>
      </c>
      <c r="K553" s="12">
        <f aca="true" t="shared" si="330" ref="K553:V555">K554</f>
        <v>138.55548</v>
      </c>
      <c r="L553" s="12">
        <f t="shared" si="330"/>
        <v>138.55548</v>
      </c>
      <c r="M553" s="12">
        <f t="shared" si="330"/>
        <v>0</v>
      </c>
      <c r="N553" s="12">
        <f t="shared" si="330"/>
        <v>138.55548</v>
      </c>
      <c r="O553" s="12">
        <f t="shared" si="330"/>
        <v>0</v>
      </c>
      <c r="P553" s="12">
        <f t="shared" si="330"/>
        <v>138.55548</v>
      </c>
      <c r="Q553" s="12">
        <f t="shared" si="330"/>
        <v>0</v>
      </c>
      <c r="R553" s="12">
        <f t="shared" si="330"/>
        <v>138.55548</v>
      </c>
      <c r="S553" s="12">
        <f t="shared" si="330"/>
        <v>0</v>
      </c>
      <c r="T553" s="12">
        <f t="shared" si="330"/>
        <v>138.55548</v>
      </c>
      <c r="U553" s="12">
        <f t="shared" si="330"/>
        <v>0</v>
      </c>
      <c r="V553" s="12">
        <f t="shared" si="330"/>
        <v>138.55548</v>
      </c>
    </row>
    <row r="554" spans="1:22" s="34" customFormat="1" ht="30" customHeight="1" hidden="1" outlineLevel="1">
      <c r="A554" s="8"/>
      <c r="B554" s="8"/>
      <c r="C554" s="9" t="s">
        <v>114</v>
      </c>
      <c r="D554" s="1"/>
      <c r="E554" s="2" t="s">
        <v>356</v>
      </c>
      <c r="F554" s="12"/>
      <c r="G554" s="12"/>
      <c r="H554" s="12"/>
      <c r="I554" s="12"/>
      <c r="J554" s="12">
        <f>J555</f>
        <v>0</v>
      </c>
      <c r="K554" s="12">
        <f t="shared" si="330"/>
        <v>138.55548</v>
      </c>
      <c r="L554" s="12">
        <f t="shared" si="330"/>
        <v>138.55548</v>
      </c>
      <c r="M554" s="12">
        <f t="shared" si="330"/>
        <v>0</v>
      </c>
      <c r="N554" s="12">
        <f t="shared" si="330"/>
        <v>138.55548</v>
      </c>
      <c r="O554" s="12">
        <f t="shared" si="330"/>
        <v>0</v>
      </c>
      <c r="P554" s="12">
        <f t="shared" si="330"/>
        <v>138.55548</v>
      </c>
      <c r="Q554" s="12">
        <f t="shared" si="330"/>
        <v>0</v>
      </c>
      <c r="R554" s="12">
        <f t="shared" si="330"/>
        <v>138.55548</v>
      </c>
      <c r="S554" s="12">
        <f t="shared" si="330"/>
        <v>0</v>
      </c>
      <c r="T554" s="12">
        <f t="shared" si="330"/>
        <v>138.55548</v>
      </c>
      <c r="U554" s="12">
        <f t="shared" si="330"/>
        <v>0</v>
      </c>
      <c r="V554" s="12">
        <f t="shared" si="330"/>
        <v>138.55548</v>
      </c>
    </row>
    <row r="555" spans="1:22" s="34" customFormat="1" ht="30" customHeight="1" hidden="1" outlineLevel="1">
      <c r="A555" s="8"/>
      <c r="B555" s="8"/>
      <c r="C555" s="42" t="s">
        <v>707</v>
      </c>
      <c r="D555" s="1"/>
      <c r="E555" s="2" t="s">
        <v>708</v>
      </c>
      <c r="F555" s="12"/>
      <c r="G555" s="12"/>
      <c r="H555" s="12"/>
      <c r="I555" s="12"/>
      <c r="J555" s="12">
        <f>J556</f>
        <v>0</v>
      </c>
      <c r="K555" s="12">
        <f t="shared" si="330"/>
        <v>138.55548</v>
      </c>
      <c r="L555" s="12">
        <f t="shared" si="330"/>
        <v>138.55548</v>
      </c>
      <c r="M555" s="12">
        <f t="shared" si="330"/>
        <v>0</v>
      </c>
      <c r="N555" s="12">
        <f t="shared" si="330"/>
        <v>138.55548</v>
      </c>
      <c r="O555" s="12">
        <f t="shared" si="330"/>
        <v>0</v>
      </c>
      <c r="P555" s="12">
        <f t="shared" si="330"/>
        <v>138.55548</v>
      </c>
      <c r="Q555" s="12">
        <f t="shared" si="330"/>
        <v>0</v>
      </c>
      <c r="R555" s="12">
        <f t="shared" si="330"/>
        <v>138.55548</v>
      </c>
      <c r="S555" s="12">
        <f t="shared" si="330"/>
        <v>0</v>
      </c>
      <c r="T555" s="12">
        <f t="shared" si="330"/>
        <v>138.55548</v>
      </c>
      <c r="U555" s="12">
        <f t="shared" si="330"/>
        <v>0</v>
      </c>
      <c r="V555" s="12">
        <f t="shared" si="330"/>
        <v>138.55548</v>
      </c>
    </row>
    <row r="556" spans="1:22" s="34" customFormat="1" ht="30" customHeight="1" hidden="1" outlineLevel="1">
      <c r="A556" s="8"/>
      <c r="B556" s="8"/>
      <c r="C556" s="42"/>
      <c r="D556" s="1" t="s">
        <v>137</v>
      </c>
      <c r="E556" s="2" t="s">
        <v>64</v>
      </c>
      <c r="F556" s="12"/>
      <c r="G556" s="12"/>
      <c r="H556" s="12"/>
      <c r="I556" s="12"/>
      <c r="J556" s="12">
        <v>0</v>
      </c>
      <c r="K556" s="12">
        <v>138.55548</v>
      </c>
      <c r="L556" s="12">
        <f>SUM(J556:K556)</f>
        <v>138.55548</v>
      </c>
      <c r="M556" s="12"/>
      <c r="N556" s="12">
        <f>SUM(L556:M556)</f>
        <v>138.55548</v>
      </c>
      <c r="O556" s="12"/>
      <c r="P556" s="12">
        <f>SUM(N556:O556)</f>
        <v>138.55548</v>
      </c>
      <c r="Q556" s="12"/>
      <c r="R556" s="12">
        <f>SUM(P556:Q556)</f>
        <v>138.55548</v>
      </c>
      <c r="S556" s="12"/>
      <c r="T556" s="12">
        <f>SUM(R556:S556)</f>
        <v>138.55548</v>
      </c>
      <c r="U556" s="12"/>
      <c r="V556" s="12">
        <f>SUM(T556:U556)</f>
        <v>138.55548</v>
      </c>
    </row>
    <row r="557" spans="1:22" s="34" customFormat="1" ht="17.25" customHeight="1" hidden="1" outlineLevel="1">
      <c r="A557" s="8"/>
      <c r="B557" s="8" t="s">
        <v>45</v>
      </c>
      <c r="C557" s="37"/>
      <c r="D557" s="8"/>
      <c r="E557" s="10" t="s">
        <v>46</v>
      </c>
      <c r="F557" s="12">
        <f aca="true" t="shared" si="331" ref="F557:L557">F558+F569</f>
        <v>9416.1</v>
      </c>
      <c r="G557" s="12">
        <f t="shared" si="331"/>
        <v>0</v>
      </c>
      <c r="H557" s="12">
        <f t="shared" si="331"/>
        <v>9416.1</v>
      </c>
      <c r="I557" s="12">
        <f t="shared" si="331"/>
        <v>0</v>
      </c>
      <c r="J557" s="12">
        <f t="shared" si="331"/>
        <v>9416.1</v>
      </c>
      <c r="K557" s="12">
        <f t="shared" si="331"/>
        <v>0</v>
      </c>
      <c r="L557" s="12">
        <f t="shared" si="331"/>
        <v>9416.1</v>
      </c>
      <c r="M557" s="12">
        <f aca="true" t="shared" si="332" ref="M557:R557">M558+M569</f>
        <v>0</v>
      </c>
      <c r="N557" s="12">
        <f t="shared" si="332"/>
        <v>9416.1</v>
      </c>
      <c r="O557" s="12">
        <f t="shared" si="332"/>
        <v>0</v>
      </c>
      <c r="P557" s="12">
        <f t="shared" si="332"/>
        <v>9416.1</v>
      </c>
      <c r="Q557" s="12">
        <f t="shared" si="332"/>
        <v>0</v>
      </c>
      <c r="R557" s="12">
        <f t="shared" si="332"/>
        <v>9416.1</v>
      </c>
      <c r="S557" s="12">
        <f>S558+S569</f>
        <v>0</v>
      </c>
      <c r="T557" s="12">
        <f>T558+T569</f>
        <v>9416.1</v>
      </c>
      <c r="U557" s="12">
        <f>U558+U569</f>
        <v>0</v>
      </c>
      <c r="V557" s="12">
        <f>V558+V569</f>
        <v>9416.1</v>
      </c>
    </row>
    <row r="558" spans="1:22" s="34" customFormat="1" ht="17.25" customHeight="1" hidden="1" outlineLevel="1">
      <c r="A558" s="8"/>
      <c r="B558" s="8" t="s">
        <v>47</v>
      </c>
      <c r="C558" s="37"/>
      <c r="D558" s="8"/>
      <c r="E558" s="10" t="s">
        <v>48</v>
      </c>
      <c r="F558" s="12">
        <f aca="true" t="shared" si="333" ref="F558:V558">F559</f>
        <v>7192.700000000001</v>
      </c>
      <c r="G558" s="12">
        <f t="shared" si="333"/>
        <v>0</v>
      </c>
      <c r="H558" s="12">
        <f t="shared" si="333"/>
        <v>7192.700000000001</v>
      </c>
      <c r="I558" s="12">
        <f t="shared" si="333"/>
        <v>0</v>
      </c>
      <c r="J558" s="12">
        <f t="shared" si="333"/>
        <v>7192.700000000001</v>
      </c>
      <c r="K558" s="12">
        <f t="shared" si="333"/>
        <v>0</v>
      </c>
      <c r="L558" s="12">
        <f t="shared" si="333"/>
        <v>7192.700000000001</v>
      </c>
      <c r="M558" s="12">
        <f t="shared" si="333"/>
        <v>0</v>
      </c>
      <c r="N558" s="12">
        <f t="shared" si="333"/>
        <v>7192.700000000001</v>
      </c>
      <c r="O558" s="12">
        <f t="shared" si="333"/>
        <v>0</v>
      </c>
      <c r="P558" s="12">
        <f t="shared" si="333"/>
        <v>7192.700000000001</v>
      </c>
      <c r="Q558" s="12">
        <f t="shared" si="333"/>
        <v>0</v>
      </c>
      <c r="R558" s="12">
        <f t="shared" si="333"/>
        <v>7192.700000000001</v>
      </c>
      <c r="S558" s="12">
        <f t="shared" si="333"/>
        <v>0</v>
      </c>
      <c r="T558" s="12">
        <f t="shared" si="333"/>
        <v>7192.700000000001</v>
      </c>
      <c r="U558" s="12">
        <f t="shared" si="333"/>
        <v>0</v>
      </c>
      <c r="V558" s="12">
        <f t="shared" si="333"/>
        <v>7192.700000000001</v>
      </c>
    </row>
    <row r="559" spans="1:22" s="34" customFormat="1" ht="30" customHeight="1" hidden="1" outlineLevel="1">
      <c r="A559" s="8"/>
      <c r="B559" s="8"/>
      <c r="C559" s="9" t="s">
        <v>75</v>
      </c>
      <c r="D559" s="1"/>
      <c r="E559" s="2" t="s">
        <v>536</v>
      </c>
      <c r="F559" s="12">
        <f aca="true" t="shared" si="334" ref="F559:L559">F560+F565</f>
        <v>7192.700000000001</v>
      </c>
      <c r="G559" s="12">
        <f t="shared" si="334"/>
        <v>0</v>
      </c>
      <c r="H559" s="12">
        <f t="shared" si="334"/>
        <v>7192.700000000001</v>
      </c>
      <c r="I559" s="12">
        <f t="shared" si="334"/>
        <v>0</v>
      </c>
      <c r="J559" s="12">
        <f t="shared" si="334"/>
        <v>7192.700000000001</v>
      </c>
      <c r="K559" s="12">
        <f t="shared" si="334"/>
        <v>0</v>
      </c>
      <c r="L559" s="12">
        <f t="shared" si="334"/>
        <v>7192.700000000001</v>
      </c>
      <c r="M559" s="12">
        <f aca="true" t="shared" si="335" ref="M559:R559">M560+M565</f>
        <v>0</v>
      </c>
      <c r="N559" s="12">
        <f t="shared" si="335"/>
        <v>7192.700000000001</v>
      </c>
      <c r="O559" s="12">
        <f t="shared" si="335"/>
        <v>0</v>
      </c>
      <c r="P559" s="12">
        <f t="shared" si="335"/>
        <v>7192.700000000001</v>
      </c>
      <c r="Q559" s="12">
        <f t="shared" si="335"/>
        <v>0</v>
      </c>
      <c r="R559" s="12">
        <f t="shared" si="335"/>
        <v>7192.700000000001</v>
      </c>
      <c r="S559" s="12">
        <f>S560+S565</f>
        <v>0</v>
      </c>
      <c r="T559" s="12">
        <f>T560+T565</f>
        <v>7192.700000000001</v>
      </c>
      <c r="U559" s="12">
        <f>U560+U565</f>
        <v>0</v>
      </c>
      <c r="V559" s="12">
        <f>V560+V565</f>
        <v>7192.700000000001</v>
      </c>
    </row>
    <row r="560" spans="1:22" s="34" customFormat="1" ht="42" customHeight="1" hidden="1" outlineLevel="1">
      <c r="A560" s="8"/>
      <c r="B560" s="8"/>
      <c r="C560" s="9" t="s">
        <v>76</v>
      </c>
      <c r="D560" s="1"/>
      <c r="E560" s="2" t="s">
        <v>537</v>
      </c>
      <c r="F560" s="12">
        <f aca="true" t="shared" si="336" ref="F560:U561">F561</f>
        <v>1702.4</v>
      </c>
      <c r="G560" s="12">
        <f t="shared" si="336"/>
        <v>0</v>
      </c>
      <c r="H560" s="12">
        <f t="shared" si="336"/>
        <v>1702.4</v>
      </c>
      <c r="I560" s="12">
        <f t="shared" si="336"/>
        <v>0</v>
      </c>
      <c r="J560" s="12">
        <f t="shared" si="336"/>
        <v>1702.4</v>
      </c>
      <c r="K560" s="12">
        <f t="shared" si="336"/>
        <v>0</v>
      </c>
      <c r="L560" s="12">
        <f t="shared" si="336"/>
        <v>1702.4</v>
      </c>
      <c r="M560" s="12">
        <f t="shared" si="336"/>
        <v>0</v>
      </c>
      <c r="N560" s="12">
        <f t="shared" si="336"/>
        <v>1702.4</v>
      </c>
      <c r="O560" s="12">
        <f t="shared" si="336"/>
        <v>0</v>
      </c>
      <c r="P560" s="12">
        <f t="shared" si="336"/>
        <v>1702.4</v>
      </c>
      <c r="Q560" s="12">
        <f t="shared" si="336"/>
        <v>0</v>
      </c>
      <c r="R560" s="12">
        <f t="shared" si="336"/>
        <v>1702.4</v>
      </c>
      <c r="S560" s="12">
        <f t="shared" si="336"/>
        <v>0</v>
      </c>
      <c r="T560" s="12">
        <f t="shared" si="336"/>
        <v>1702.4</v>
      </c>
      <c r="U560" s="12">
        <f t="shared" si="336"/>
        <v>0</v>
      </c>
      <c r="V560" s="12">
        <f>V561</f>
        <v>1702.4</v>
      </c>
    </row>
    <row r="561" spans="1:22" s="34" customFormat="1" ht="54.75" customHeight="1" hidden="1" outlineLevel="1">
      <c r="A561" s="8"/>
      <c r="B561" s="8"/>
      <c r="C561" s="9" t="s">
        <v>246</v>
      </c>
      <c r="D561" s="1"/>
      <c r="E561" s="2" t="s">
        <v>80</v>
      </c>
      <c r="F561" s="12">
        <f t="shared" si="336"/>
        <v>1702.4</v>
      </c>
      <c r="G561" s="12">
        <f t="shared" si="336"/>
        <v>0</v>
      </c>
      <c r="H561" s="12">
        <f t="shared" si="336"/>
        <v>1702.4</v>
      </c>
      <c r="I561" s="12">
        <f t="shared" si="336"/>
        <v>0</v>
      </c>
      <c r="J561" s="12">
        <f t="shared" si="336"/>
        <v>1702.4</v>
      </c>
      <c r="K561" s="12">
        <f t="shared" si="336"/>
        <v>0</v>
      </c>
      <c r="L561" s="12">
        <f t="shared" si="336"/>
        <v>1702.4</v>
      </c>
      <c r="M561" s="12">
        <f t="shared" si="336"/>
        <v>0</v>
      </c>
      <c r="N561" s="12">
        <f t="shared" si="336"/>
        <v>1702.4</v>
      </c>
      <c r="O561" s="12">
        <f t="shared" si="336"/>
        <v>0</v>
      </c>
      <c r="P561" s="12">
        <f t="shared" si="336"/>
        <v>1702.4</v>
      </c>
      <c r="Q561" s="12">
        <f t="shared" si="336"/>
        <v>0</v>
      </c>
      <c r="R561" s="12">
        <f t="shared" si="336"/>
        <v>1702.4</v>
      </c>
      <c r="S561" s="12">
        <f t="shared" si="336"/>
        <v>0</v>
      </c>
      <c r="T561" s="12">
        <f t="shared" si="336"/>
        <v>1702.4</v>
      </c>
      <c r="U561" s="12">
        <f>U562</f>
        <v>0</v>
      </c>
      <c r="V561" s="12">
        <f>V562</f>
        <v>1702.4</v>
      </c>
    </row>
    <row r="562" spans="1:22" s="116" customFormat="1" ht="80.25" customHeight="1" hidden="1" outlineLevel="1">
      <c r="A562" s="8"/>
      <c r="B562" s="8"/>
      <c r="C562" s="37" t="s">
        <v>247</v>
      </c>
      <c r="D562" s="8"/>
      <c r="E562" s="10" t="s">
        <v>379</v>
      </c>
      <c r="F562" s="12">
        <f aca="true" t="shared" si="337" ref="F562:L562">SUM(F563:F564)</f>
        <v>1702.4</v>
      </c>
      <c r="G562" s="12">
        <f t="shared" si="337"/>
        <v>0</v>
      </c>
      <c r="H562" s="12">
        <f t="shared" si="337"/>
        <v>1702.4</v>
      </c>
      <c r="I562" s="12">
        <f t="shared" si="337"/>
        <v>0</v>
      </c>
      <c r="J562" s="12">
        <f t="shared" si="337"/>
        <v>1702.4</v>
      </c>
      <c r="K562" s="12">
        <f t="shared" si="337"/>
        <v>0</v>
      </c>
      <c r="L562" s="12">
        <f t="shared" si="337"/>
        <v>1702.4</v>
      </c>
      <c r="M562" s="12">
        <f aca="true" t="shared" si="338" ref="M562:R562">SUM(M563:M564)</f>
        <v>0</v>
      </c>
      <c r="N562" s="12">
        <f t="shared" si="338"/>
        <v>1702.4</v>
      </c>
      <c r="O562" s="12">
        <f t="shared" si="338"/>
        <v>0</v>
      </c>
      <c r="P562" s="12">
        <f t="shared" si="338"/>
        <v>1702.4</v>
      </c>
      <c r="Q562" s="12">
        <f t="shared" si="338"/>
        <v>0</v>
      </c>
      <c r="R562" s="12">
        <f t="shared" si="338"/>
        <v>1702.4</v>
      </c>
      <c r="S562" s="12">
        <f>SUM(S563:S564)</f>
        <v>0</v>
      </c>
      <c r="T562" s="12">
        <f>SUM(T563:T564)</f>
        <v>1702.4</v>
      </c>
      <c r="U562" s="12">
        <f>SUM(U563:U564)</f>
        <v>0</v>
      </c>
      <c r="V562" s="12">
        <f>SUM(V563:V564)</f>
        <v>1702.4</v>
      </c>
    </row>
    <row r="563" spans="1:22" s="62" customFormat="1" ht="17.25" customHeight="1" hidden="1" outlineLevel="1">
      <c r="A563" s="8"/>
      <c r="B563" s="8"/>
      <c r="C563" s="37"/>
      <c r="D563" s="1" t="s">
        <v>138</v>
      </c>
      <c r="E563" s="2" t="s">
        <v>139</v>
      </c>
      <c r="F563" s="12">
        <v>1165.4</v>
      </c>
      <c r="G563" s="12"/>
      <c r="H563" s="12">
        <f>SUM(F563:G563)</f>
        <v>1165.4</v>
      </c>
      <c r="I563" s="12"/>
      <c r="J563" s="12">
        <f>SUM(H563:I563)</f>
        <v>1165.4</v>
      </c>
      <c r="K563" s="12"/>
      <c r="L563" s="12">
        <f>SUM(J563:K563)</f>
        <v>1165.4</v>
      </c>
      <c r="M563" s="12"/>
      <c r="N563" s="12">
        <f>SUM(L563:M563)</f>
        <v>1165.4</v>
      </c>
      <c r="O563" s="12"/>
      <c r="P563" s="12">
        <f>SUM(N563:O563)</f>
        <v>1165.4</v>
      </c>
      <c r="Q563" s="12"/>
      <c r="R563" s="12">
        <f>SUM(P563:Q563)</f>
        <v>1165.4</v>
      </c>
      <c r="S563" s="12"/>
      <c r="T563" s="12">
        <f>SUM(R563:S563)</f>
        <v>1165.4</v>
      </c>
      <c r="U563" s="12"/>
      <c r="V563" s="12">
        <f>SUM(T563:U563)</f>
        <v>1165.4</v>
      </c>
    </row>
    <row r="564" spans="1:22" s="62" customFormat="1" ht="29.25" customHeight="1" hidden="1" outlineLevel="1">
      <c r="A564" s="8"/>
      <c r="B564" s="8"/>
      <c r="C564" s="37"/>
      <c r="D564" s="1" t="s">
        <v>135</v>
      </c>
      <c r="E564" s="2" t="s">
        <v>136</v>
      </c>
      <c r="F564" s="12">
        <v>537</v>
      </c>
      <c r="G564" s="12"/>
      <c r="H564" s="12">
        <f>SUM(F564:G564)</f>
        <v>537</v>
      </c>
      <c r="I564" s="12"/>
      <c r="J564" s="12">
        <f>SUM(H564:I564)</f>
        <v>537</v>
      </c>
      <c r="K564" s="12"/>
      <c r="L564" s="12">
        <f>SUM(J564:K564)</f>
        <v>537</v>
      </c>
      <c r="M564" s="12"/>
      <c r="N564" s="12">
        <f>SUM(L564:M564)</f>
        <v>537</v>
      </c>
      <c r="O564" s="12"/>
      <c r="P564" s="12">
        <f>SUM(N564:O564)</f>
        <v>537</v>
      </c>
      <c r="Q564" s="12"/>
      <c r="R564" s="12">
        <f>SUM(P564:Q564)</f>
        <v>537</v>
      </c>
      <c r="S564" s="12"/>
      <c r="T564" s="12">
        <f>SUM(R564:S564)</f>
        <v>537</v>
      </c>
      <c r="U564" s="12"/>
      <c r="V564" s="12">
        <f>SUM(T564:U564)</f>
        <v>537</v>
      </c>
    </row>
    <row r="565" spans="1:22" s="34" customFormat="1" ht="15.75" customHeight="1" hidden="1" outlineLevel="1">
      <c r="A565" s="8"/>
      <c r="B565" s="8"/>
      <c r="C565" s="9" t="s">
        <v>78</v>
      </c>
      <c r="D565" s="1"/>
      <c r="E565" s="2" t="s">
        <v>91</v>
      </c>
      <c r="F565" s="12">
        <f aca="true" t="shared" si="339" ref="F565:U566">F566</f>
        <v>5490.3</v>
      </c>
      <c r="G565" s="12">
        <f t="shared" si="339"/>
        <v>0</v>
      </c>
      <c r="H565" s="12">
        <f t="shared" si="339"/>
        <v>5490.3</v>
      </c>
      <c r="I565" s="12">
        <f t="shared" si="339"/>
        <v>0</v>
      </c>
      <c r="J565" s="12">
        <f t="shared" si="339"/>
        <v>5490.3</v>
      </c>
      <c r="K565" s="12">
        <f t="shared" si="339"/>
        <v>0</v>
      </c>
      <c r="L565" s="12">
        <f t="shared" si="339"/>
        <v>5490.3</v>
      </c>
      <c r="M565" s="12">
        <f t="shared" si="339"/>
        <v>0</v>
      </c>
      <c r="N565" s="12">
        <f t="shared" si="339"/>
        <v>5490.3</v>
      </c>
      <c r="O565" s="12">
        <f t="shared" si="339"/>
        <v>0</v>
      </c>
      <c r="P565" s="12">
        <f t="shared" si="339"/>
        <v>5490.3</v>
      </c>
      <c r="Q565" s="12">
        <f t="shared" si="339"/>
        <v>0</v>
      </c>
      <c r="R565" s="12">
        <f t="shared" si="339"/>
        <v>5490.3</v>
      </c>
      <c r="S565" s="12">
        <f t="shared" si="339"/>
        <v>0</v>
      </c>
      <c r="T565" s="12">
        <f t="shared" si="339"/>
        <v>5490.3</v>
      </c>
      <c r="U565" s="12">
        <f t="shared" si="339"/>
        <v>0</v>
      </c>
      <c r="V565" s="12">
        <f>V566</f>
        <v>5490.3</v>
      </c>
    </row>
    <row r="566" spans="1:22" s="34" customFormat="1" ht="28.5" customHeight="1" hidden="1" outlineLevel="1">
      <c r="A566" s="8"/>
      <c r="B566" s="8"/>
      <c r="C566" s="9" t="s">
        <v>186</v>
      </c>
      <c r="D566" s="1"/>
      <c r="E566" s="2" t="s">
        <v>159</v>
      </c>
      <c r="F566" s="12">
        <f t="shared" si="339"/>
        <v>5490.3</v>
      </c>
      <c r="G566" s="12">
        <f t="shared" si="339"/>
        <v>0</v>
      </c>
      <c r="H566" s="12">
        <f t="shared" si="339"/>
        <v>5490.3</v>
      </c>
      <c r="I566" s="12">
        <f t="shared" si="339"/>
        <v>0</v>
      </c>
      <c r="J566" s="12">
        <f t="shared" si="339"/>
        <v>5490.3</v>
      </c>
      <c r="K566" s="12">
        <f t="shared" si="339"/>
        <v>0</v>
      </c>
      <c r="L566" s="12">
        <f t="shared" si="339"/>
        <v>5490.3</v>
      </c>
      <c r="M566" s="12">
        <f t="shared" si="339"/>
        <v>0</v>
      </c>
      <c r="N566" s="12">
        <f t="shared" si="339"/>
        <v>5490.3</v>
      </c>
      <c r="O566" s="12">
        <f t="shared" si="339"/>
        <v>0</v>
      </c>
      <c r="P566" s="12">
        <f t="shared" si="339"/>
        <v>5490.3</v>
      </c>
      <c r="Q566" s="12">
        <f t="shared" si="339"/>
        <v>0</v>
      </c>
      <c r="R566" s="12">
        <f t="shared" si="339"/>
        <v>5490.3</v>
      </c>
      <c r="S566" s="12">
        <f t="shared" si="339"/>
        <v>0</v>
      </c>
      <c r="T566" s="12">
        <f t="shared" si="339"/>
        <v>5490.3</v>
      </c>
      <c r="U566" s="12">
        <f>U567</f>
        <v>0</v>
      </c>
      <c r="V566" s="12">
        <f>V567</f>
        <v>5490.3</v>
      </c>
    </row>
    <row r="567" spans="1:22" s="116" customFormat="1" ht="28.5" customHeight="1" hidden="1" outlineLevel="1">
      <c r="A567" s="8"/>
      <c r="B567" s="8"/>
      <c r="C567" s="37" t="s">
        <v>249</v>
      </c>
      <c r="D567" s="8"/>
      <c r="E567" s="10" t="s">
        <v>378</v>
      </c>
      <c r="F567" s="12">
        <f aca="true" t="shared" si="340" ref="F567:V567">SUM(F568:F568)</f>
        <v>5490.3</v>
      </c>
      <c r="G567" s="12">
        <f t="shared" si="340"/>
        <v>0</v>
      </c>
      <c r="H567" s="12">
        <f t="shared" si="340"/>
        <v>5490.3</v>
      </c>
      <c r="I567" s="12">
        <f t="shared" si="340"/>
        <v>0</v>
      </c>
      <c r="J567" s="12">
        <f t="shared" si="340"/>
        <v>5490.3</v>
      </c>
      <c r="K567" s="12">
        <f t="shared" si="340"/>
        <v>0</v>
      </c>
      <c r="L567" s="12">
        <f t="shared" si="340"/>
        <v>5490.3</v>
      </c>
      <c r="M567" s="12">
        <f t="shared" si="340"/>
        <v>0</v>
      </c>
      <c r="N567" s="12">
        <f t="shared" si="340"/>
        <v>5490.3</v>
      </c>
      <c r="O567" s="12">
        <f t="shared" si="340"/>
        <v>0</v>
      </c>
      <c r="P567" s="12">
        <f t="shared" si="340"/>
        <v>5490.3</v>
      </c>
      <c r="Q567" s="12">
        <f t="shared" si="340"/>
        <v>0</v>
      </c>
      <c r="R567" s="12">
        <f t="shared" si="340"/>
        <v>5490.3</v>
      </c>
      <c r="S567" s="12">
        <f t="shared" si="340"/>
        <v>0</v>
      </c>
      <c r="T567" s="12">
        <f t="shared" si="340"/>
        <v>5490.3</v>
      </c>
      <c r="U567" s="12">
        <f t="shared" si="340"/>
        <v>0</v>
      </c>
      <c r="V567" s="12">
        <f t="shared" si="340"/>
        <v>5490.3</v>
      </c>
    </row>
    <row r="568" spans="1:22" s="62" customFormat="1" ht="28.5" customHeight="1" hidden="1" outlineLevel="1">
      <c r="A568" s="8"/>
      <c r="B568" s="8"/>
      <c r="C568" s="37"/>
      <c r="D568" s="1" t="s">
        <v>135</v>
      </c>
      <c r="E568" s="2" t="s">
        <v>136</v>
      </c>
      <c r="F568" s="12">
        <v>5490.3</v>
      </c>
      <c r="G568" s="12"/>
      <c r="H568" s="12">
        <f>SUM(F568:G568)</f>
        <v>5490.3</v>
      </c>
      <c r="I568" s="12"/>
      <c r="J568" s="12">
        <f>SUM(H568:I568)</f>
        <v>5490.3</v>
      </c>
      <c r="K568" s="12"/>
      <c r="L568" s="12">
        <f>SUM(J568:K568)</f>
        <v>5490.3</v>
      </c>
      <c r="M568" s="12"/>
      <c r="N568" s="12">
        <f>SUM(L568:M568)</f>
        <v>5490.3</v>
      </c>
      <c r="O568" s="12"/>
      <c r="P568" s="12">
        <f>SUM(N568:O568)</f>
        <v>5490.3</v>
      </c>
      <c r="Q568" s="12"/>
      <c r="R568" s="12">
        <f>SUM(P568:Q568)</f>
        <v>5490.3</v>
      </c>
      <c r="S568" s="12"/>
      <c r="T568" s="12">
        <f>SUM(R568:S568)</f>
        <v>5490.3</v>
      </c>
      <c r="U568" s="12"/>
      <c r="V568" s="12">
        <f>SUM(T568:U568)</f>
        <v>5490.3</v>
      </c>
    </row>
    <row r="569" spans="1:22" s="34" customFormat="1" ht="17.25" customHeight="1" hidden="1" outlineLevel="1">
      <c r="A569" s="8"/>
      <c r="B569" s="8" t="s">
        <v>49</v>
      </c>
      <c r="C569" s="37"/>
      <c r="D569" s="8"/>
      <c r="E569" s="10" t="s">
        <v>50</v>
      </c>
      <c r="F569" s="12">
        <f>F570</f>
        <v>2223.4</v>
      </c>
      <c r="G569" s="12">
        <f aca="true" t="shared" si="341" ref="G569:V572">G570</f>
        <v>0</v>
      </c>
      <c r="H569" s="12">
        <f t="shared" si="341"/>
        <v>2223.4</v>
      </c>
      <c r="I569" s="12">
        <f t="shared" si="341"/>
        <v>0</v>
      </c>
      <c r="J569" s="12">
        <f t="shared" si="341"/>
        <v>2223.4</v>
      </c>
      <c r="K569" s="12">
        <f t="shared" si="341"/>
        <v>0</v>
      </c>
      <c r="L569" s="12">
        <f t="shared" si="341"/>
        <v>2223.4</v>
      </c>
      <c r="M569" s="12">
        <f t="shared" si="341"/>
        <v>0</v>
      </c>
      <c r="N569" s="12">
        <f t="shared" si="341"/>
        <v>2223.4</v>
      </c>
      <c r="O569" s="12">
        <f t="shared" si="341"/>
        <v>0</v>
      </c>
      <c r="P569" s="12">
        <f t="shared" si="341"/>
        <v>2223.4</v>
      </c>
      <c r="Q569" s="12">
        <f t="shared" si="341"/>
        <v>0</v>
      </c>
      <c r="R569" s="12">
        <f t="shared" si="341"/>
        <v>2223.4</v>
      </c>
      <c r="S569" s="12">
        <f t="shared" si="341"/>
        <v>0</v>
      </c>
      <c r="T569" s="12">
        <f t="shared" si="341"/>
        <v>2223.4</v>
      </c>
      <c r="U569" s="12">
        <f t="shared" si="341"/>
        <v>0</v>
      </c>
      <c r="V569" s="12">
        <f t="shared" si="341"/>
        <v>2223.4</v>
      </c>
    </row>
    <row r="570" spans="1:22" s="34" customFormat="1" ht="28.5" customHeight="1" hidden="1" outlineLevel="1">
      <c r="A570" s="8"/>
      <c r="B570" s="8"/>
      <c r="C570" s="9" t="s">
        <v>210</v>
      </c>
      <c r="D570" s="33"/>
      <c r="E570" s="10" t="s">
        <v>535</v>
      </c>
      <c r="F570" s="12">
        <f>F571</f>
        <v>2223.4</v>
      </c>
      <c r="G570" s="12">
        <f t="shared" si="341"/>
        <v>0</v>
      </c>
      <c r="H570" s="12">
        <f t="shared" si="341"/>
        <v>2223.4</v>
      </c>
      <c r="I570" s="12">
        <f t="shared" si="341"/>
        <v>0</v>
      </c>
      <c r="J570" s="12">
        <f t="shared" si="341"/>
        <v>2223.4</v>
      </c>
      <c r="K570" s="12">
        <f t="shared" si="341"/>
        <v>0</v>
      </c>
      <c r="L570" s="12">
        <f t="shared" si="341"/>
        <v>2223.4</v>
      </c>
      <c r="M570" s="12">
        <f t="shared" si="341"/>
        <v>0</v>
      </c>
      <c r="N570" s="12">
        <f t="shared" si="341"/>
        <v>2223.4</v>
      </c>
      <c r="O570" s="12">
        <f t="shared" si="341"/>
        <v>0</v>
      </c>
      <c r="P570" s="12">
        <f t="shared" si="341"/>
        <v>2223.4</v>
      </c>
      <c r="Q570" s="12">
        <f t="shared" si="341"/>
        <v>0</v>
      </c>
      <c r="R570" s="12">
        <f t="shared" si="341"/>
        <v>2223.4</v>
      </c>
      <c r="S570" s="12">
        <f t="shared" si="341"/>
        <v>0</v>
      </c>
      <c r="T570" s="12">
        <f t="shared" si="341"/>
        <v>2223.4</v>
      </c>
      <c r="U570" s="12">
        <f t="shared" si="341"/>
        <v>0</v>
      </c>
      <c r="V570" s="12">
        <f t="shared" si="341"/>
        <v>2223.4</v>
      </c>
    </row>
    <row r="571" spans="1:22" s="34" customFormat="1" ht="16.5" customHeight="1" hidden="1" outlineLevel="1">
      <c r="A571" s="8"/>
      <c r="B571" s="8"/>
      <c r="C571" s="9" t="s">
        <v>211</v>
      </c>
      <c r="D571" s="33"/>
      <c r="E571" s="10" t="s">
        <v>134</v>
      </c>
      <c r="F571" s="12">
        <f>F572</f>
        <v>2223.4</v>
      </c>
      <c r="G571" s="12">
        <f t="shared" si="341"/>
        <v>0</v>
      </c>
      <c r="H571" s="12">
        <f t="shared" si="341"/>
        <v>2223.4</v>
      </c>
      <c r="I571" s="12">
        <f t="shared" si="341"/>
        <v>0</v>
      </c>
      <c r="J571" s="12">
        <f t="shared" si="341"/>
        <v>2223.4</v>
      </c>
      <c r="K571" s="12">
        <f t="shared" si="341"/>
        <v>0</v>
      </c>
      <c r="L571" s="12">
        <f t="shared" si="341"/>
        <v>2223.4</v>
      </c>
      <c r="M571" s="12">
        <f t="shared" si="341"/>
        <v>0</v>
      </c>
      <c r="N571" s="12">
        <f t="shared" si="341"/>
        <v>2223.4</v>
      </c>
      <c r="O571" s="12">
        <f t="shared" si="341"/>
        <v>0</v>
      </c>
      <c r="P571" s="12">
        <f t="shared" si="341"/>
        <v>2223.4</v>
      </c>
      <c r="Q571" s="12">
        <f t="shared" si="341"/>
        <v>0</v>
      </c>
      <c r="R571" s="12">
        <f t="shared" si="341"/>
        <v>2223.4</v>
      </c>
      <c r="S571" s="12">
        <f t="shared" si="341"/>
        <v>0</v>
      </c>
      <c r="T571" s="12">
        <f t="shared" si="341"/>
        <v>2223.4</v>
      </c>
      <c r="U571" s="12">
        <f t="shared" si="341"/>
        <v>0</v>
      </c>
      <c r="V571" s="12">
        <f t="shared" si="341"/>
        <v>2223.4</v>
      </c>
    </row>
    <row r="572" spans="1:22" s="34" customFormat="1" ht="27.75" customHeight="1" hidden="1" outlineLevel="1">
      <c r="A572" s="8"/>
      <c r="B572" s="8"/>
      <c r="C572" s="9" t="s">
        <v>212</v>
      </c>
      <c r="D572" s="33"/>
      <c r="E572" s="10" t="s">
        <v>67</v>
      </c>
      <c r="F572" s="12">
        <f>F573</f>
        <v>2223.4</v>
      </c>
      <c r="G572" s="12">
        <f t="shared" si="341"/>
        <v>0</v>
      </c>
      <c r="H572" s="12">
        <f t="shared" si="341"/>
        <v>2223.4</v>
      </c>
      <c r="I572" s="12">
        <f t="shared" si="341"/>
        <v>0</v>
      </c>
      <c r="J572" s="12">
        <f t="shared" si="341"/>
        <v>2223.4</v>
      </c>
      <c r="K572" s="12">
        <f t="shared" si="341"/>
        <v>0</v>
      </c>
      <c r="L572" s="12">
        <f t="shared" si="341"/>
        <v>2223.4</v>
      </c>
      <c r="M572" s="12">
        <f t="shared" si="341"/>
        <v>0</v>
      </c>
      <c r="N572" s="12">
        <f t="shared" si="341"/>
        <v>2223.4</v>
      </c>
      <c r="O572" s="12">
        <f t="shared" si="341"/>
        <v>0</v>
      </c>
      <c r="P572" s="12">
        <f t="shared" si="341"/>
        <v>2223.4</v>
      </c>
      <c r="Q572" s="12">
        <f t="shared" si="341"/>
        <v>0</v>
      </c>
      <c r="R572" s="12">
        <f t="shared" si="341"/>
        <v>2223.4</v>
      </c>
      <c r="S572" s="12">
        <f t="shared" si="341"/>
        <v>0</v>
      </c>
      <c r="T572" s="12">
        <f t="shared" si="341"/>
        <v>2223.4</v>
      </c>
      <c r="U572" s="12">
        <f t="shared" si="341"/>
        <v>0</v>
      </c>
      <c r="V572" s="12">
        <f t="shared" si="341"/>
        <v>2223.4</v>
      </c>
    </row>
    <row r="573" spans="1:22" s="116" customFormat="1" ht="27.75" customHeight="1" hidden="1" outlineLevel="1">
      <c r="A573" s="8"/>
      <c r="B573" s="8"/>
      <c r="C573" s="9" t="s">
        <v>215</v>
      </c>
      <c r="D573" s="33"/>
      <c r="E573" s="10" t="s">
        <v>378</v>
      </c>
      <c r="F573" s="12">
        <f aca="true" t="shared" si="342" ref="F573:L573">SUM(F574:F575)</f>
        <v>2223.4</v>
      </c>
      <c r="G573" s="12">
        <f t="shared" si="342"/>
        <v>0</v>
      </c>
      <c r="H573" s="12">
        <f t="shared" si="342"/>
        <v>2223.4</v>
      </c>
      <c r="I573" s="12">
        <f t="shared" si="342"/>
        <v>0</v>
      </c>
      <c r="J573" s="12">
        <f t="shared" si="342"/>
        <v>2223.4</v>
      </c>
      <c r="K573" s="12">
        <f t="shared" si="342"/>
        <v>0</v>
      </c>
      <c r="L573" s="12">
        <f t="shared" si="342"/>
        <v>2223.4</v>
      </c>
      <c r="M573" s="12">
        <f aca="true" t="shared" si="343" ref="M573:R573">SUM(M574:M575)</f>
        <v>0</v>
      </c>
      <c r="N573" s="12">
        <f t="shared" si="343"/>
        <v>2223.4</v>
      </c>
      <c r="O573" s="12">
        <f t="shared" si="343"/>
        <v>0</v>
      </c>
      <c r="P573" s="12">
        <f t="shared" si="343"/>
        <v>2223.4</v>
      </c>
      <c r="Q573" s="12">
        <f t="shared" si="343"/>
        <v>0</v>
      </c>
      <c r="R573" s="12">
        <f t="shared" si="343"/>
        <v>2223.4</v>
      </c>
      <c r="S573" s="12">
        <f>SUM(S574:S575)</f>
        <v>0</v>
      </c>
      <c r="T573" s="12">
        <f>SUM(T574:T575)</f>
        <v>2223.4</v>
      </c>
      <c r="U573" s="12">
        <f>SUM(U574:U575)</f>
        <v>0</v>
      </c>
      <c r="V573" s="12">
        <f>SUM(V574:V575)</f>
        <v>2223.4</v>
      </c>
    </row>
    <row r="574" spans="1:22" s="62" customFormat="1" ht="15.75" customHeight="1" hidden="1" outlineLevel="1">
      <c r="A574" s="8"/>
      <c r="B574" s="8"/>
      <c r="C574" s="9"/>
      <c r="D574" s="1" t="s">
        <v>138</v>
      </c>
      <c r="E574" s="2" t="s">
        <v>139</v>
      </c>
      <c r="F574" s="12">
        <v>282.4</v>
      </c>
      <c r="G574" s="12"/>
      <c r="H574" s="12">
        <f>SUM(F574:G574)</f>
        <v>282.4</v>
      </c>
      <c r="I574" s="12"/>
      <c r="J574" s="12">
        <f>SUM(H574:I574)</f>
        <v>282.4</v>
      </c>
      <c r="K574" s="12"/>
      <c r="L574" s="12">
        <f>SUM(J574:K574)</f>
        <v>282.4</v>
      </c>
      <c r="M574" s="12"/>
      <c r="N574" s="12">
        <f>SUM(L574:M574)</f>
        <v>282.4</v>
      </c>
      <c r="O574" s="12"/>
      <c r="P574" s="12">
        <f>SUM(N574:O574)</f>
        <v>282.4</v>
      </c>
      <c r="Q574" s="12"/>
      <c r="R574" s="12">
        <f>SUM(P574:Q574)</f>
        <v>282.4</v>
      </c>
      <c r="S574" s="12"/>
      <c r="T574" s="12">
        <f>SUM(R574:S574)</f>
        <v>282.4</v>
      </c>
      <c r="U574" s="12"/>
      <c r="V574" s="12">
        <f>SUM(T574:U574)</f>
        <v>282.4</v>
      </c>
    </row>
    <row r="575" spans="1:22" s="62" customFormat="1" ht="27.75" customHeight="1" hidden="1" outlineLevel="1">
      <c r="A575" s="8"/>
      <c r="B575" s="8"/>
      <c r="C575" s="37"/>
      <c r="D575" s="1" t="s">
        <v>135</v>
      </c>
      <c r="E575" s="2" t="s">
        <v>136</v>
      </c>
      <c r="F575" s="12">
        <v>1941</v>
      </c>
      <c r="G575" s="12"/>
      <c r="H575" s="12">
        <f>SUM(F575:G575)</f>
        <v>1941</v>
      </c>
      <c r="I575" s="12"/>
      <c r="J575" s="12">
        <f>SUM(H575:I575)</f>
        <v>1941</v>
      </c>
      <c r="K575" s="12"/>
      <c r="L575" s="12">
        <f>SUM(J575:K575)</f>
        <v>1941</v>
      </c>
      <c r="M575" s="12"/>
      <c r="N575" s="12">
        <f>SUM(L575:M575)</f>
        <v>1941</v>
      </c>
      <c r="O575" s="12"/>
      <c r="P575" s="12">
        <f>SUM(N575:O575)</f>
        <v>1941</v>
      </c>
      <c r="Q575" s="12"/>
      <c r="R575" s="12">
        <f>SUM(P575:Q575)</f>
        <v>1941</v>
      </c>
      <c r="S575" s="12"/>
      <c r="T575" s="12">
        <f>SUM(R575:S575)</f>
        <v>1941</v>
      </c>
      <c r="U575" s="12"/>
      <c r="V575" s="12">
        <f>SUM(T575:U575)</f>
        <v>1941</v>
      </c>
    </row>
    <row r="576" spans="1:22" s="34" customFormat="1" ht="15.75" customHeight="1" hidden="1" outlineLevel="1">
      <c r="A576" s="35">
        <v>909</v>
      </c>
      <c r="B576" s="35"/>
      <c r="C576" s="35"/>
      <c r="D576" s="35"/>
      <c r="E576" s="36" t="s">
        <v>207</v>
      </c>
      <c r="F576" s="11">
        <f aca="true" t="shared" si="344" ref="F576:V576">F577</f>
        <v>2378</v>
      </c>
      <c r="G576" s="11">
        <f t="shared" si="344"/>
        <v>0</v>
      </c>
      <c r="H576" s="11">
        <f t="shared" si="344"/>
        <v>2378</v>
      </c>
      <c r="I576" s="11">
        <f t="shared" si="344"/>
        <v>0</v>
      </c>
      <c r="J576" s="11">
        <f t="shared" si="344"/>
        <v>2378</v>
      </c>
      <c r="K576" s="11">
        <f t="shared" si="344"/>
        <v>0</v>
      </c>
      <c r="L576" s="11">
        <f t="shared" si="344"/>
        <v>2378</v>
      </c>
      <c r="M576" s="11">
        <f t="shared" si="344"/>
        <v>0</v>
      </c>
      <c r="N576" s="11">
        <f t="shared" si="344"/>
        <v>2378</v>
      </c>
      <c r="O576" s="11">
        <f t="shared" si="344"/>
        <v>0</v>
      </c>
      <c r="P576" s="11">
        <f t="shared" si="344"/>
        <v>2378</v>
      </c>
      <c r="Q576" s="11">
        <f t="shared" si="344"/>
        <v>0</v>
      </c>
      <c r="R576" s="11">
        <f t="shared" si="344"/>
        <v>2378</v>
      </c>
      <c r="S576" s="11">
        <f t="shared" si="344"/>
        <v>15</v>
      </c>
      <c r="T576" s="11">
        <f t="shared" si="344"/>
        <v>2393</v>
      </c>
      <c r="U576" s="11">
        <f t="shared" si="344"/>
        <v>0</v>
      </c>
      <c r="V576" s="11">
        <f t="shared" si="344"/>
        <v>2393</v>
      </c>
    </row>
    <row r="577" spans="1:22" s="34" customFormat="1" ht="15.75" customHeight="1" hidden="1" outlineLevel="1">
      <c r="A577" s="8"/>
      <c r="B577" s="8" t="s">
        <v>98</v>
      </c>
      <c r="C577" s="37"/>
      <c r="D577" s="8"/>
      <c r="E577" s="10" t="s">
        <v>170</v>
      </c>
      <c r="F577" s="12">
        <f aca="true" t="shared" si="345" ref="F577:L577">F578+F591</f>
        <v>2378</v>
      </c>
      <c r="G577" s="12">
        <f t="shared" si="345"/>
        <v>0</v>
      </c>
      <c r="H577" s="12">
        <f t="shared" si="345"/>
        <v>2378</v>
      </c>
      <c r="I577" s="12">
        <f t="shared" si="345"/>
        <v>0</v>
      </c>
      <c r="J577" s="12">
        <f t="shared" si="345"/>
        <v>2378</v>
      </c>
      <c r="K577" s="12">
        <f t="shared" si="345"/>
        <v>0</v>
      </c>
      <c r="L577" s="12">
        <f t="shared" si="345"/>
        <v>2378</v>
      </c>
      <c r="M577" s="12">
        <f aca="true" t="shared" si="346" ref="M577:R577">M578+M591</f>
        <v>0</v>
      </c>
      <c r="N577" s="12">
        <f t="shared" si="346"/>
        <v>2378</v>
      </c>
      <c r="O577" s="12">
        <f t="shared" si="346"/>
        <v>0</v>
      </c>
      <c r="P577" s="12">
        <f t="shared" si="346"/>
        <v>2378</v>
      </c>
      <c r="Q577" s="12">
        <f t="shared" si="346"/>
        <v>0</v>
      </c>
      <c r="R577" s="12">
        <f t="shared" si="346"/>
        <v>2378</v>
      </c>
      <c r="S577" s="12">
        <f>S578+S591</f>
        <v>15</v>
      </c>
      <c r="T577" s="12">
        <f>T578+T591</f>
        <v>2393</v>
      </c>
      <c r="U577" s="12">
        <f>U578+U591</f>
        <v>0</v>
      </c>
      <c r="V577" s="12">
        <f>V578+V591</f>
        <v>2393</v>
      </c>
    </row>
    <row r="578" spans="1:22" s="34" customFormat="1" ht="42" customHeight="1" hidden="1" outlineLevel="1">
      <c r="A578" s="8"/>
      <c r="B578" s="8" t="s">
        <v>123</v>
      </c>
      <c r="C578" s="37"/>
      <c r="D578" s="8"/>
      <c r="E578" s="10" t="s">
        <v>124</v>
      </c>
      <c r="F578" s="12">
        <f aca="true" t="shared" si="347" ref="F578:L578">F584+F579</f>
        <v>2360</v>
      </c>
      <c r="G578" s="12">
        <f t="shared" si="347"/>
        <v>0</v>
      </c>
      <c r="H578" s="12">
        <f t="shared" si="347"/>
        <v>2360</v>
      </c>
      <c r="I578" s="12">
        <f t="shared" si="347"/>
        <v>0</v>
      </c>
      <c r="J578" s="12">
        <f t="shared" si="347"/>
        <v>2360</v>
      </c>
      <c r="K578" s="12">
        <f t="shared" si="347"/>
        <v>0</v>
      </c>
      <c r="L578" s="12">
        <f t="shared" si="347"/>
        <v>2360</v>
      </c>
      <c r="M578" s="12">
        <f aca="true" t="shared" si="348" ref="M578:R578">M584+M579</f>
        <v>0</v>
      </c>
      <c r="N578" s="12">
        <f t="shared" si="348"/>
        <v>2360</v>
      </c>
      <c r="O578" s="12">
        <f t="shared" si="348"/>
        <v>0</v>
      </c>
      <c r="P578" s="12">
        <f t="shared" si="348"/>
        <v>2360</v>
      </c>
      <c r="Q578" s="12">
        <f t="shared" si="348"/>
        <v>0</v>
      </c>
      <c r="R578" s="12">
        <f t="shared" si="348"/>
        <v>2360</v>
      </c>
      <c r="S578" s="12">
        <f>S584+S579</f>
        <v>15</v>
      </c>
      <c r="T578" s="12">
        <f>T584+T579</f>
        <v>2375</v>
      </c>
      <c r="U578" s="12">
        <f>U584+U579</f>
        <v>0</v>
      </c>
      <c r="V578" s="12">
        <f>V584+V579</f>
        <v>2375</v>
      </c>
    </row>
    <row r="579" spans="1:22" s="34" customFormat="1" ht="41.25" customHeight="1" hidden="1" outlineLevel="1">
      <c r="A579" s="8"/>
      <c r="B579" s="8"/>
      <c r="C579" s="37" t="s">
        <v>203</v>
      </c>
      <c r="D579" s="8"/>
      <c r="E579" s="10" t="s">
        <v>561</v>
      </c>
      <c r="F579" s="12">
        <f>F580</f>
        <v>15</v>
      </c>
      <c r="G579" s="12">
        <f aca="true" t="shared" si="349" ref="G579:V582">G580</f>
        <v>0</v>
      </c>
      <c r="H579" s="12">
        <f t="shared" si="349"/>
        <v>15</v>
      </c>
      <c r="I579" s="12">
        <f t="shared" si="349"/>
        <v>0</v>
      </c>
      <c r="J579" s="12">
        <f t="shared" si="349"/>
        <v>15</v>
      </c>
      <c r="K579" s="12">
        <f t="shared" si="349"/>
        <v>0</v>
      </c>
      <c r="L579" s="12">
        <f t="shared" si="349"/>
        <v>15</v>
      </c>
      <c r="M579" s="12">
        <f t="shared" si="349"/>
        <v>0</v>
      </c>
      <c r="N579" s="12">
        <f t="shared" si="349"/>
        <v>15</v>
      </c>
      <c r="O579" s="12">
        <f t="shared" si="349"/>
        <v>0</v>
      </c>
      <c r="P579" s="12">
        <f t="shared" si="349"/>
        <v>15</v>
      </c>
      <c r="Q579" s="12">
        <f t="shared" si="349"/>
        <v>0</v>
      </c>
      <c r="R579" s="12">
        <f t="shared" si="349"/>
        <v>15</v>
      </c>
      <c r="S579" s="12">
        <f t="shared" si="349"/>
        <v>-5</v>
      </c>
      <c r="T579" s="12">
        <f t="shared" si="349"/>
        <v>10</v>
      </c>
      <c r="U579" s="12">
        <f t="shared" si="349"/>
        <v>0</v>
      </c>
      <c r="V579" s="12">
        <f t="shared" si="349"/>
        <v>10</v>
      </c>
    </row>
    <row r="580" spans="1:22" s="34" customFormat="1" ht="28.5" customHeight="1" hidden="1" outlineLevel="1">
      <c r="A580" s="8"/>
      <c r="B580" s="8"/>
      <c r="C580" s="37" t="s">
        <v>205</v>
      </c>
      <c r="D580" s="8"/>
      <c r="E580" s="10" t="s">
        <v>563</v>
      </c>
      <c r="F580" s="12">
        <f>F581</f>
        <v>15</v>
      </c>
      <c r="G580" s="12">
        <f t="shared" si="349"/>
        <v>0</v>
      </c>
      <c r="H580" s="12">
        <f t="shared" si="349"/>
        <v>15</v>
      </c>
      <c r="I580" s="12">
        <f t="shared" si="349"/>
        <v>0</v>
      </c>
      <c r="J580" s="12">
        <f t="shared" si="349"/>
        <v>15</v>
      </c>
      <c r="K580" s="12">
        <f t="shared" si="349"/>
        <v>0</v>
      </c>
      <c r="L580" s="12">
        <f t="shared" si="349"/>
        <v>15</v>
      </c>
      <c r="M580" s="12">
        <f t="shared" si="349"/>
        <v>0</v>
      </c>
      <c r="N580" s="12">
        <f t="shared" si="349"/>
        <v>15</v>
      </c>
      <c r="O580" s="12">
        <f t="shared" si="349"/>
        <v>0</v>
      </c>
      <c r="P580" s="12">
        <f t="shared" si="349"/>
        <v>15</v>
      </c>
      <c r="Q580" s="12">
        <f t="shared" si="349"/>
        <v>0</v>
      </c>
      <c r="R580" s="12">
        <f t="shared" si="349"/>
        <v>15</v>
      </c>
      <c r="S580" s="12">
        <f t="shared" si="349"/>
        <v>-5</v>
      </c>
      <c r="T580" s="12">
        <f t="shared" si="349"/>
        <v>10</v>
      </c>
      <c r="U580" s="12">
        <f t="shared" si="349"/>
        <v>0</v>
      </c>
      <c r="V580" s="12">
        <f t="shared" si="349"/>
        <v>10</v>
      </c>
    </row>
    <row r="581" spans="1:22" s="34" customFormat="1" ht="42" customHeight="1" hidden="1" outlineLevel="1">
      <c r="A581" s="8"/>
      <c r="B581" s="8"/>
      <c r="C581" s="37" t="s">
        <v>204</v>
      </c>
      <c r="D581" s="8"/>
      <c r="E581" s="10" t="s">
        <v>38</v>
      </c>
      <c r="F581" s="12">
        <f>F582</f>
        <v>15</v>
      </c>
      <c r="G581" s="12">
        <f t="shared" si="349"/>
        <v>0</v>
      </c>
      <c r="H581" s="12">
        <f t="shared" si="349"/>
        <v>15</v>
      </c>
      <c r="I581" s="12">
        <f t="shared" si="349"/>
        <v>0</v>
      </c>
      <c r="J581" s="12">
        <f t="shared" si="349"/>
        <v>15</v>
      </c>
      <c r="K581" s="12">
        <f t="shared" si="349"/>
        <v>0</v>
      </c>
      <c r="L581" s="12">
        <f t="shared" si="349"/>
        <v>15</v>
      </c>
      <c r="M581" s="12">
        <f t="shared" si="349"/>
        <v>0</v>
      </c>
      <c r="N581" s="12">
        <f t="shared" si="349"/>
        <v>15</v>
      </c>
      <c r="O581" s="12">
        <f t="shared" si="349"/>
        <v>0</v>
      </c>
      <c r="P581" s="12">
        <f t="shared" si="349"/>
        <v>15</v>
      </c>
      <c r="Q581" s="12">
        <f t="shared" si="349"/>
        <v>0</v>
      </c>
      <c r="R581" s="12">
        <f t="shared" si="349"/>
        <v>15</v>
      </c>
      <c r="S581" s="12">
        <f t="shared" si="349"/>
        <v>-5</v>
      </c>
      <c r="T581" s="12">
        <f t="shared" si="349"/>
        <v>10</v>
      </c>
      <c r="U581" s="12">
        <f t="shared" si="349"/>
        <v>0</v>
      </c>
      <c r="V581" s="12">
        <f t="shared" si="349"/>
        <v>10</v>
      </c>
    </row>
    <row r="582" spans="1:22" s="62" customFormat="1" ht="29.25" customHeight="1" hidden="1" outlineLevel="1">
      <c r="A582" s="8"/>
      <c r="B582" s="8"/>
      <c r="C582" s="37" t="s">
        <v>330</v>
      </c>
      <c r="D582" s="8"/>
      <c r="E582" s="10" t="s">
        <v>13</v>
      </c>
      <c r="F582" s="12">
        <f>F583</f>
        <v>15</v>
      </c>
      <c r="G582" s="12">
        <f t="shared" si="349"/>
        <v>0</v>
      </c>
      <c r="H582" s="12">
        <f t="shared" si="349"/>
        <v>15</v>
      </c>
      <c r="I582" s="12">
        <f t="shared" si="349"/>
        <v>0</v>
      </c>
      <c r="J582" s="12">
        <f t="shared" si="349"/>
        <v>15</v>
      </c>
      <c r="K582" s="12">
        <f t="shared" si="349"/>
        <v>0</v>
      </c>
      <c r="L582" s="12">
        <f t="shared" si="349"/>
        <v>15</v>
      </c>
      <c r="M582" s="12">
        <f t="shared" si="349"/>
        <v>0</v>
      </c>
      <c r="N582" s="12">
        <f t="shared" si="349"/>
        <v>15</v>
      </c>
      <c r="O582" s="12">
        <f t="shared" si="349"/>
        <v>0</v>
      </c>
      <c r="P582" s="12">
        <f t="shared" si="349"/>
        <v>15</v>
      </c>
      <c r="Q582" s="12">
        <f t="shared" si="349"/>
        <v>0</v>
      </c>
      <c r="R582" s="12">
        <f t="shared" si="349"/>
        <v>15</v>
      </c>
      <c r="S582" s="12">
        <f t="shared" si="349"/>
        <v>-5</v>
      </c>
      <c r="T582" s="12">
        <f t="shared" si="349"/>
        <v>10</v>
      </c>
      <c r="U582" s="12">
        <f t="shared" si="349"/>
        <v>0</v>
      </c>
      <c r="V582" s="12">
        <f t="shared" si="349"/>
        <v>10</v>
      </c>
    </row>
    <row r="583" spans="1:22" s="62" customFormat="1" ht="29.25" customHeight="1" hidden="1" outlineLevel="1">
      <c r="A583" s="8"/>
      <c r="B583" s="8"/>
      <c r="C583" s="37"/>
      <c r="D583" s="8">
        <v>200</v>
      </c>
      <c r="E583" s="2" t="s">
        <v>64</v>
      </c>
      <c r="F583" s="12">
        <v>15</v>
      </c>
      <c r="G583" s="12"/>
      <c r="H583" s="12">
        <f>SUM(F583:G583)</f>
        <v>15</v>
      </c>
      <c r="I583" s="12"/>
      <c r="J583" s="12">
        <f>SUM(H583:I583)</f>
        <v>15</v>
      </c>
      <c r="K583" s="12"/>
      <c r="L583" s="12">
        <f>SUM(J583:K583)</f>
        <v>15</v>
      </c>
      <c r="M583" s="12"/>
      <c r="N583" s="12">
        <f>SUM(L583:M583)</f>
        <v>15</v>
      </c>
      <c r="O583" s="12"/>
      <c r="P583" s="12">
        <f>SUM(N583:O583)</f>
        <v>15</v>
      </c>
      <c r="Q583" s="12"/>
      <c r="R583" s="12">
        <f>SUM(P583:Q583)</f>
        <v>15</v>
      </c>
      <c r="S583" s="12">
        <v>-5</v>
      </c>
      <c r="T583" s="12">
        <f>SUM(R583:S583)</f>
        <v>10</v>
      </c>
      <c r="U583" s="12"/>
      <c r="V583" s="12">
        <f>SUM(T583:U583)</f>
        <v>10</v>
      </c>
    </row>
    <row r="584" spans="1:22" s="34" customFormat="1" ht="29.25" customHeight="1" hidden="1" outlineLevel="1">
      <c r="A584" s="8"/>
      <c r="B584" s="8"/>
      <c r="C584" s="37" t="s">
        <v>39</v>
      </c>
      <c r="D584" s="8"/>
      <c r="E584" s="10" t="s">
        <v>348</v>
      </c>
      <c r="F584" s="12">
        <f aca="true" t="shared" si="350" ref="F584:V584">F585</f>
        <v>2345</v>
      </c>
      <c r="G584" s="12">
        <f t="shared" si="350"/>
        <v>0</v>
      </c>
      <c r="H584" s="12">
        <f t="shared" si="350"/>
        <v>2345</v>
      </c>
      <c r="I584" s="12">
        <f t="shared" si="350"/>
        <v>0</v>
      </c>
      <c r="J584" s="12">
        <f t="shared" si="350"/>
        <v>2345</v>
      </c>
      <c r="K584" s="12">
        <f t="shared" si="350"/>
        <v>0</v>
      </c>
      <c r="L584" s="12">
        <f t="shared" si="350"/>
        <v>2345</v>
      </c>
      <c r="M584" s="12">
        <f t="shared" si="350"/>
        <v>0</v>
      </c>
      <c r="N584" s="12">
        <f t="shared" si="350"/>
        <v>2345</v>
      </c>
      <c r="O584" s="12">
        <f t="shared" si="350"/>
        <v>0</v>
      </c>
      <c r="P584" s="12">
        <f t="shared" si="350"/>
        <v>2345</v>
      </c>
      <c r="Q584" s="12">
        <f t="shared" si="350"/>
        <v>0</v>
      </c>
      <c r="R584" s="12">
        <f t="shared" si="350"/>
        <v>2345</v>
      </c>
      <c r="S584" s="12">
        <f t="shared" si="350"/>
        <v>20</v>
      </c>
      <c r="T584" s="12">
        <f t="shared" si="350"/>
        <v>2365</v>
      </c>
      <c r="U584" s="12">
        <f t="shared" si="350"/>
        <v>0</v>
      </c>
      <c r="V584" s="12">
        <f t="shared" si="350"/>
        <v>2365</v>
      </c>
    </row>
    <row r="585" spans="1:22" s="34" customFormat="1" ht="41.25" customHeight="1" hidden="1" outlineLevel="1">
      <c r="A585" s="8"/>
      <c r="B585" s="8"/>
      <c r="C585" s="37" t="s">
        <v>40</v>
      </c>
      <c r="D585" s="1"/>
      <c r="E585" s="2" t="s">
        <v>349</v>
      </c>
      <c r="F585" s="12">
        <f aca="true" t="shared" si="351" ref="F585:L585">F586+F589</f>
        <v>2345</v>
      </c>
      <c r="G585" s="12">
        <f t="shared" si="351"/>
        <v>0</v>
      </c>
      <c r="H585" s="12">
        <f t="shared" si="351"/>
        <v>2345</v>
      </c>
      <c r="I585" s="12">
        <f t="shared" si="351"/>
        <v>0</v>
      </c>
      <c r="J585" s="12">
        <f t="shared" si="351"/>
        <v>2345</v>
      </c>
      <c r="K585" s="12">
        <f t="shared" si="351"/>
        <v>0</v>
      </c>
      <c r="L585" s="12">
        <f t="shared" si="351"/>
        <v>2345</v>
      </c>
      <c r="M585" s="12">
        <f aca="true" t="shared" si="352" ref="M585:R585">M586+M589</f>
        <v>0</v>
      </c>
      <c r="N585" s="12">
        <f t="shared" si="352"/>
        <v>2345</v>
      </c>
      <c r="O585" s="12">
        <f t="shared" si="352"/>
        <v>0</v>
      </c>
      <c r="P585" s="12">
        <f t="shared" si="352"/>
        <v>2345</v>
      </c>
      <c r="Q585" s="12">
        <f t="shared" si="352"/>
        <v>0</v>
      </c>
      <c r="R585" s="12">
        <f t="shared" si="352"/>
        <v>2345</v>
      </c>
      <c r="S585" s="12">
        <f>S586+S589</f>
        <v>20</v>
      </c>
      <c r="T585" s="12">
        <f>T586+T589</f>
        <v>2365</v>
      </c>
      <c r="U585" s="12">
        <f>U586+U589</f>
        <v>0</v>
      </c>
      <c r="V585" s="12">
        <f>V586+V589</f>
        <v>2365</v>
      </c>
    </row>
    <row r="586" spans="1:22" s="62" customFormat="1" ht="17.25" customHeight="1" hidden="1" outlineLevel="1">
      <c r="A586" s="8"/>
      <c r="B586" s="8"/>
      <c r="C586" s="9" t="s">
        <v>351</v>
      </c>
      <c r="D586" s="37"/>
      <c r="E586" s="10" t="s">
        <v>8</v>
      </c>
      <c r="F586" s="12">
        <f aca="true" t="shared" si="353" ref="F586:L586">SUM(F587:F588)</f>
        <v>1288</v>
      </c>
      <c r="G586" s="12">
        <f t="shared" si="353"/>
        <v>0</v>
      </c>
      <c r="H586" s="12">
        <f t="shared" si="353"/>
        <v>1288</v>
      </c>
      <c r="I586" s="12">
        <f t="shared" si="353"/>
        <v>0</v>
      </c>
      <c r="J586" s="12">
        <f t="shared" si="353"/>
        <v>1288</v>
      </c>
      <c r="K586" s="12">
        <f t="shared" si="353"/>
        <v>0</v>
      </c>
      <c r="L586" s="12">
        <f t="shared" si="353"/>
        <v>1288</v>
      </c>
      <c r="M586" s="12">
        <f aca="true" t="shared" si="354" ref="M586:R586">SUM(M587:M588)</f>
        <v>0</v>
      </c>
      <c r="N586" s="12">
        <f t="shared" si="354"/>
        <v>1288</v>
      </c>
      <c r="O586" s="12">
        <f t="shared" si="354"/>
        <v>0</v>
      </c>
      <c r="P586" s="12">
        <f t="shared" si="354"/>
        <v>1288</v>
      </c>
      <c r="Q586" s="12">
        <f t="shared" si="354"/>
        <v>0</v>
      </c>
      <c r="R586" s="12">
        <f t="shared" si="354"/>
        <v>1288</v>
      </c>
      <c r="S586" s="12">
        <f>SUM(S587:S588)</f>
        <v>20</v>
      </c>
      <c r="T586" s="12">
        <f>SUM(T587:T588)</f>
        <v>1308</v>
      </c>
      <c r="U586" s="12">
        <f>SUM(U587:U588)</f>
        <v>0</v>
      </c>
      <c r="V586" s="12">
        <f>SUM(V587:V588)</f>
        <v>1308</v>
      </c>
    </row>
    <row r="587" spans="1:22" s="62" customFormat="1" ht="54.75" customHeight="1" hidden="1" outlineLevel="1">
      <c r="A587" s="8"/>
      <c r="B587" s="8"/>
      <c r="C587" s="9"/>
      <c r="D587" s="1" t="s">
        <v>61</v>
      </c>
      <c r="E587" s="2" t="s">
        <v>182</v>
      </c>
      <c r="F587" s="12">
        <v>1220</v>
      </c>
      <c r="G587" s="12"/>
      <c r="H587" s="12">
        <f>SUM(F587:G587)</f>
        <v>1220</v>
      </c>
      <c r="I587" s="12"/>
      <c r="J587" s="12">
        <f>SUM(H587:I587)</f>
        <v>1220</v>
      </c>
      <c r="K587" s="12"/>
      <c r="L587" s="12">
        <f>SUM(J587:K587)</f>
        <v>1220</v>
      </c>
      <c r="M587" s="12"/>
      <c r="N587" s="12">
        <f>SUM(L587:M587)</f>
        <v>1220</v>
      </c>
      <c r="O587" s="12"/>
      <c r="P587" s="12">
        <f>SUM(N587:O587)</f>
        <v>1220</v>
      </c>
      <c r="Q587" s="12"/>
      <c r="R587" s="12">
        <f>SUM(P587:Q587)</f>
        <v>1220</v>
      </c>
      <c r="S587" s="12"/>
      <c r="T587" s="12">
        <f>SUM(R587:S587)</f>
        <v>1220</v>
      </c>
      <c r="U587" s="12"/>
      <c r="V587" s="12">
        <f>SUM(T587:U587)</f>
        <v>1220</v>
      </c>
    </row>
    <row r="588" spans="1:22" s="62" customFormat="1" ht="28.5" customHeight="1" hidden="1" outlineLevel="1">
      <c r="A588" s="8"/>
      <c r="B588" s="8"/>
      <c r="C588" s="9"/>
      <c r="D588" s="1" t="s">
        <v>137</v>
      </c>
      <c r="E588" s="2" t="s">
        <v>64</v>
      </c>
      <c r="F588" s="12">
        <v>68</v>
      </c>
      <c r="G588" s="12"/>
      <c r="H588" s="12">
        <f>SUM(F588:G588)</f>
        <v>68</v>
      </c>
      <c r="I588" s="12"/>
      <c r="J588" s="12">
        <f>SUM(H588:I588)</f>
        <v>68</v>
      </c>
      <c r="K588" s="12"/>
      <c r="L588" s="12">
        <f>SUM(J588:K588)</f>
        <v>68</v>
      </c>
      <c r="M588" s="12"/>
      <c r="N588" s="12">
        <f>SUM(L588:M588)</f>
        <v>68</v>
      </c>
      <c r="O588" s="12"/>
      <c r="P588" s="12">
        <f>SUM(N588:O588)</f>
        <v>68</v>
      </c>
      <c r="Q588" s="12"/>
      <c r="R588" s="12">
        <f>SUM(P588:Q588)</f>
        <v>68</v>
      </c>
      <c r="S588" s="12">
        <f>15+5</f>
        <v>20</v>
      </c>
      <c r="T588" s="12">
        <f>SUM(R588:S588)</f>
        <v>88</v>
      </c>
      <c r="U588" s="12"/>
      <c r="V588" s="12">
        <f>SUM(T588:U588)</f>
        <v>88</v>
      </c>
    </row>
    <row r="589" spans="1:22" s="62" customFormat="1" ht="16.5" customHeight="1" hidden="1" outlineLevel="1">
      <c r="A589" s="8"/>
      <c r="B589" s="8"/>
      <c r="C589" s="9" t="s">
        <v>354</v>
      </c>
      <c r="D589" s="1"/>
      <c r="E589" s="2" t="s">
        <v>381</v>
      </c>
      <c r="F589" s="12">
        <f aca="true" t="shared" si="355" ref="F589:V589">F590</f>
        <v>1057</v>
      </c>
      <c r="G589" s="12">
        <f t="shared" si="355"/>
        <v>0</v>
      </c>
      <c r="H589" s="12">
        <f t="shared" si="355"/>
        <v>1057</v>
      </c>
      <c r="I589" s="12">
        <f t="shared" si="355"/>
        <v>0</v>
      </c>
      <c r="J589" s="12">
        <f t="shared" si="355"/>
        <v>1057</v>
      </c>
      <c r="K589" s="12">
        <f t="shared" si="355"/>
        <v>0</v>
      </c>
      <c r="L589" s="12">
        <f t="shared" si="355"/>
        <v>1057</v>
      </c>
      <c r="M589" s="12">
        <f t="shared" si="355"/>
        <v>0</v>
      </c>
      <c r="N589" s="12">
        <f t="shared" si="355"/>
        <v>1057</v>
      </c>
      <c r="O589" s="12">
        <f t="shared" si="355"/>
        <v>0</v>
      </c>
      <c r="P589" s="12">
        <f t="shared" si="355"/>
        <v>1057</v>
      </c>
      <c r="Q589" s="12">
        <f t="shared" si="355"/>
        <v>0</v>
      </c>
      <c r="R589" s="12">
        <f t="shared" si="355"/>
        <v>1057</v>
      </c>
      <c r="S589" s="12">
        <f t="shared" si="355"/>
        <v>0</v>
      </c>
      <c r="T589" s="12">
        <f t="shared" si="355"/>
        <v>1057</v>
      </c>
      <c r="U589" s="12">
        <f t="shared" si="355"/>
        <v>0</v>
      </c>
      <c r="V589" s="12">
        <f t="shared" si="355"/>
        <v>1057</v>
      </c>
    </row>
    <row r="590" spans="1:22" s="62" customFormat="1" ht="55.5" customHeight="1" hidden="1" outlineLevel="1">
      <c r="A590" s="8"/>
      <c r="B590" s="8"/>
      <c r="C590" s="9"/>
      <c r="D590" s="1" t="s">
        <v>61</v>
      </c>
      <c r="E590" s="2" t="s">
        <v>182</v>
      </c>
      <c r="F590" s="12">
        <v>1057</v>
      </c>
      <c r="G590" s="12"/>
      <c r="H590" s="12">
        <f>SUM(F590:G590)</f>
        <v>1057</v>
      </c>
      <c r="I590" s="12"/>
      <c r="J590" s="12">
        <f>SUM(H590:I590)</f>
        <v>1057</v>
      </c>
      <c r="K590" s="12"/>
      <c r="L590" s="12">
        <f>SUM(J590:K590)</f>
        <v>1057</v>
      </c>
      <c r="M590" s="12"/>
      <c r="N590" s="12">
        <f>SUM(L590:M590)</f>
        <v>1057</v>
      </c>
      <c r="O590" s="12"/>
      <c r="P590" s="12">
        <f>SUM(N590:O590)</f>
        <v>1057</v>
      </c>
      <c r="Q590" s="12"/>
      <c r="R590" s="12">
        <f>SUM(P590:Q590)</f>
        <v>1057</v>
      </c>
      <c r="S590" s="12"/>
      <c r="T590" s="12">
        <f>SUM(R590:S590)</f>
        <v>1057</v>
      </c>
      <c r="U590" s="12"/>
      <c r="V590" s="12">
        <f>SUM(T590:U590)</f>
        <v>1057</v>
      </c>
    </row>
    <row r="591" spans="1:22" s="34" customFormat="1" ht="16.5" customHeight="1" hidden="1" outlineLevel="1" collapsed="1">
      <c r="A591" s="8"/>
      <c r="B591" s="8" t="s">
        <v>173</v>
      </c>
      <c r="C591" s="37"/>
      <c r="D591" s="8"/>
      <c r="E591" s="10" t="s">
        <v>174</v>
      </c>
      <c r="F591" s="12">
        <f>F592</f>
        <v>18</v>
      </c>
      <c r="G591" s="12">
        <f aca="true" t="shared" si="356" ref="G591:V595">G592</f>
        <v>0</v>
      </c>
      <c r="H591" s="12">
        <f t="shared" si="356"/>
        <v>18</v>
      </c>
      <c r="I591" s="12">
        <f t="shared" si="356"/>
        <v>0</v>
      </c>
      <c r="J591" s="12">
        <f t="shared" si="356"/>
        <v>18</v>
      </c>
      <c r="K591" s="12">
        <f t="shared" si="356"/>
        <v>0</v>
      </c>
      <c r="L591" s="12">
        <f t="shared" si="356"/>
        <v>18</v>
      </c>
      <c r="M591" s="12">
        <f t="shared" si="356"/>
        <v>0</v>
      </c>
      <c r="N591" s="12">
        <f t="shared" si="356"/>
        <v>18</v>
      </c>
      <c r="O591" s="12">
        <f t="shared" si="356"/>
        <v>0</v>
      </c>
      <c r="P591" s="12">
        <f t="shared" si="356"/>
        <v>18</v>
      </c>
      <c r="Q591" s="12">
        <f t="shared" si="356"/>
        <v>0</v>
      </c>
      <c r="R591" s="12">
        <f t="shared" si="356"/>
        <v>18</v>
      </c>
      <c r="S591" s="12">
        <f t="shared" si="356"/>
        <v>0</v>
      </c>
      <c r="T591" s="12">
        <f t="shared" si="356"/>
        <v>18</v>
      </c>
      <c r="U591" s="12">
        <f t="shared" si="356"/>
        <v>0</v>
      </c>
      <c r="V591" s="12">
        <f t="shared" si="356"/>
        <v>18</v>
      </c>
    </row>
    <row r="592" spans="1:22" s="34" customFormat="1" ht="42" customHeight="1" hidden="1" outlineLevel="1">
      <c r="A592" s="8"/>
      <c r="B592" s="8"/>
      <c r="C592" s="37" t="s">
        <v>203</v>
      </c>
      <c r="D592" s="8"/>
      <c r="E592" s="10" t="s">
        <v>561</v>
      </c>
      <c r="F592" s="12">
        <f>F593</f>
        <v>18</v>
      </c>
      <c r="G592" s="12">
        <f t="shared" si="356"/>
        <v>0</v>
      </c>
      <c r="H592" s="12">
        <f t="shared" si="356"/>
        <v>18</v>
      </c>
      <c r="I592" s="12">
        <f t="shared" si="356"/>
        <v>0</v>
      </c>
      <c r="J592" s="12">
        <f t="shared" si="356"/>
        <v>18</v>
      </c>
      <c r="K592" s="12">
        <f t="shared" si="356"/>
        <v>0</v>
      </c>
      <c r="L592" s="12">
        <f t="shared" si="356"/>
        <v>18</v>
      </c>
      <c r="M592" s="12">
        <f t="shared" si="356"/>
        <v>0</v>
      </c>
      <c r="N592" s="12">
        <f t="shared" si="356"/>
        <v>18</v>
      </c>
      <c r="O592" s="12">
        <f t="shared" si="356"/>
        <v>0</v>
      </c>
      <c r="P592" s="12">
        <f t="shared" si="356"/>
        <v>18</v>
      </c>
      <c r="Q592" s="12">
        <f t="shared" si="356"/>
        <v>0</v>
      </c>
      <c r="R592" s="12">
        <f t="shared" si="356"/>
        <v>18</v>
      </c>
      <c r="S592" s="12">
        <f t="shared" si="356"/>
        <v>0</v>
      </c>
      <c r="T592" s="12">
        <f t="shared" si="356"/>
        <v>18</v>
      </c>
      <c r="U592" s="12">
        <f t="shared" si="356"/>
        <v>0</v>
      </c>
      <c r="V592" s="12">
        <f t="shared" si="356"/>
        <v>18</v>
      </c>
    </row>
    <row r="593" spans="1:22" s="34" customFormat="1" ht="54" customHeight="1" hidden="1" outlineLevel="1">
      <c r="A593" s="8"/>
      <c r="B593" s="8"/>
      <c r="C593" s="37" t="s">
        <v>327</v>
      </c>
      <c r="D593" s="8"/>
      <c r="E593" s="10" t="s">
        <v>562</v>
      </c>
      <c r="F593" s="12">
        <f>F594</f>
        <v>18</v>
      </c>
      <c r="G593" s="12">
        <f t="shared" si="356"/>
        <v>0</v>
      </c>
      <c r="H593" s="12">
        <f t="shared" si="356"/>
        <v>18</v>
      </c>
      <c r="I593" s="12">
        <f t="shared" si="356"/>
        <v>0</v>
      </c>
      <c r="J593" s="12">
        <f t="shared" si="356"/>
        <v>18</v>
      </c>
      <c r="K593" s="12">
        <f t="shared" si="356"/>
        <v>0</v>
      </c>
      <c r="L593" s="12">
        <f t="shared" si="356"/>
        <v>18</v>
      </c>
      <c r="M593" s="12">
        <f t="shared" si="356"/>
        <v>0</v>
      </c>
      <c r="N593" s="12">
        <f t="shared" si="356"/>
        <v>18</v>
      </c>
      <c r="O593" s="12">
        <f t="shared" si="356"/>
        <v>0</v>
      </c>
      <c r="P593" s="12">
        <f t="shared" si="356"/>
        <v>18</v>
      </c>
      <c r="Q593" s="12">
        <f t="shared" si="356"/>
        <v>0</v>
      </c>
      <c r="R593" s="12">
        <f t="shared" si="356"/>
        <v>18</v>
      </c>
      <c r="S593" s="12">
        <f t="shared" si="356"/>
        <v>0</v>
      </c>
      <c r="T593" s="12">
        <f t="shared" si="356"/>
        <v>18</v>
      </c>
      <c r="U593" s="12">
        <f t="shared" si="356"/>
        <v>0</v>
      </c>
      <c r="V593" s="12">
        <f t="shared" si="356"/>
        <v>18</v>
      </c>
    </row>
    <row r="594" spans="1:22" s="34" customFormat="1" ht="54.75" customHeight="1" hidden="1" outlineLevel="1">
      <c r="A594" s="8"/>
      <c r="B594" s="8"/>
      <c r="C594" s="37" t="s">
        <v>328</v>
      </c>
      <c r="D594" s="8"/>
      <c r="E594" s="10" t="s">
        <v>423</v>
      </c>
      <c r="F594" s="12">
        <f>F595</f>
        <v>18</v>
      </c>
      <c r="G594" s="12">
        <f t="shared" si="356"/>
        <v>0</v>
      </c>
      <c r="H594" s="12">
        <f t="shared" si="356"/>
        <v>18</v>
      </c>
      <c r="I594" s="12">
        <f t="shared" si="356"/>
        <v>0</v>
      </c>
      <c r="J594" s="12">
        <f t="shared" si="356"/>
        <v>18</v>
      </c>
      <c r="K594" s="12">
        <f t="shared" si="356"/>
        <v>0</v>
      </c>
      <c r="L594" s="12">
        <f t="shared" si="356"/>
        <v>18</v>
      </c>
      <c r="M594" s="12">
        <f t="shared" si="356"/>
        <v>0</v>
      </c>
      <c r="N594" s="12">
        <f t="shared" si="356"/>
        <v>18</v>
      </c>
      <c r="O594" s="12">
        <f t="shared" si="356"/>
        <v>0</v>
      </c>
      <c r="P594" s="12">
        <f t="shared" si="356"/>
        <v>18</v>
      </c>
      <c r="Q594" s="12">
        <f t="shared" si="356"/>
        <v>0</v>
      </c>
      <c r="R594" s="12">
        <f t="shared" si="356"/>
        <v>18</v>
      </c>
      <c r="S594" s="12">
        <f t="shared" si="356"/>
        <v>0</v>
      </c>
      <c r="T594" s="12">
        <f t="shared" si="356"/>
        <v>18</v>
      </c>
      <c r="U594" s="12">
        <f t="shared" si="356"/>
        <v>0</v>
      </c>
      <c r="V594" s="12">
        <f t="shared" si="356"/>
        <v>18</v>
      </c>
    </row>
    <row r="595" spans="1:22" s="62" customFormat="1" ht="28.5" customHeight="1" hidden="1" outlineLevel="1">
      <c r="A595" s="8"/>
      <c r="B595" s="8"/>
      <c r="C595" s="37" t="s">
        <v>329</v>
      </c>
      <c r="D595" s="8"/>
      <c r="E595" s="10" t="s">
        <v>12</v>
      </c>
      <c r="F595" s="12">
        <f>F596</f>
        <v>18</v>
      </c>
      <c r="G595" s="12">
        <f t="shared" si="356"/>
        <v>0</v>
      </c>
      <c r="H595" s="12">
        <f t="shared" si="356"/>
        <v>18</v>
      </c>
      <c r="I595" s="12">
        <f t="shared" si="356"/>
        <v>0</v>
      </c>
      <c r="J595" s="12">
        <f t="shared" si="356"/>
        <v>18</v>
      </c>
      <c r="K595" s="12">
        <f t="shared" si="356"/>
        <v>0</v>
      </c>
      <c r="L595" s="12">
        <f t="shared" si="356"/>
        <v>18</v>
      </c>
      <c r="M595" s="12">
        <f t="shared" si="356"/>
        <v>0</v>
      </c>
      <c r="N595" s="12">
        <f t="shared" si="356"/>
        <v>18</v>
      </c>
      <c r="O595" s="12">
        <f t="shared" si="356"/>
        <v>0</v>
      </c>
      <c r="P595" s="12">
        <f t="shared" si="356"/>
        <v>18</v>
      </c>
      <c r="Q595" s="12">
        <f t="shared" si="356"/>
        <v>0</v>
      </c>
      <c r="R595" s="12">
        <f t="shared" si="356"/>
        <v>18</v>
      </c>
      <c r="S595" s="12">
        <f t="shared" si="356"/>
        <v>0</v>
      </c>
      <c r="T595" s="12">
        <f t="shared" si="356"/>
        <v>18</v>
      </c>
      <c r="U595" s="12">
        <f t="shared" si="356"/>
        <v>0</v>
      </c>
      <c r="V595" s="12">
        <f t="shared" si="356"/>
        <v>18</v>
      </c>
    </row>
    <row r="596" spans="1:22" s="62" customFormat="1" ht="28.5" customHeight="1" hidden="1" outlineLevel="1">
      <c r="A596" s="8"/>
      <c r="B596" s="8"/>
      <c r="C596" s="37"/>
      <c r="D596" s="1" t="s">
        <v>137</v>
      </c>
      <c r="E596" s="2" t="s">
        <v>64</v>
      </c>
      <c r="F596" s="12">
        <v>18</v>
      </c>
      <c r="G596" s="12"/>
      <c r="H596" s="12">
        <f>SUM(F596:G596)</f>
        <v>18</v>
      </c>
      <c r="I596" s="12"/>
      <c r="J596" s="12">
        <f>SUM(H596:I596)</f>
        <v>18</v>
      </c>
      <c r="K596" s="12"/>
      <c r="L596" s="12">
        <f>SUM(J596:K596)</f>
        <v>18</v>
      </c>
      <c r="M596" s="12"/>
      <c r="N596" s="12">
        <f>SUM(L596:M596)</f>
        <v>18</v>
      </c>
      <c r="O596" s="12"/>
      <c r="P596" s="12">
        <f>SUM(N596:O596)</f>
        <v>18</v>
      </c>
      <c r="Q596" s="12"/>
      <c r="R596" s="12">
        <f>SUM(P596:Q596)</f>
        <v>18</v>
      </c>
      <c r="S596" s="12"/>
      <c r="T596" s="12">
        <f>SUM(R596:S596)</f>
        <v>18</v>
      </c>
      <c r="U596" s="12"/>
      <c r="V596" s="12">
        <f>SUM(T596:U596)</f>
        <v>18</v>
      </c>
    </row>
    <row r="597" spans="1:22" s="34" customFormat="1" ht="15" customHeight="1" hidden="1" outlineLevel="1">
      <c r="A597" s="35">
        <v>910</v>
      </c>
      <c r="B597" s="35"/>
      <c r="C597" s="35"/>
      <c r="D597" s="35"/>
      <c r="E597" s="36" t="s">
        <v>208</v>
      </c>
      <c r="F597" s="11">
        <f aca="true" t="shared" si="357" ref="F597:L597">F598+F628</f>
        <v>23164.554180000003</v>
      </c>
      <c r="G597" s="11">
        <f t="shared" si="357"/>
        <v>0</v>
      </c>
      <c r="H597" s="11">
        <f t="shared" si="357"/>
        <v>23164.554180000003</v>
      </c>
      <c r="I597" s="11">
        <f t="shared" si="357"/>
        <v>0</v>
      </c>
      <c r="J597" s="11">
        <f t="shared" si="357"/>
        <v>23164.554180000003</v>
      </c>
      <c r="K597" s="11">
        <f t="shared" si="357"/>
        <v>963.96593</v>
      </c>
      <c r="L597" s="11">
        <f t="shared" si="357"/>
        <v>24128.52011</v>
      </c>
      <c r="M597" s="11">
        <f aca="true" t="shared" si="358" ref="M597:R597">M598+M628</f>
        <v>999.9432</v>
      </c>
      <c r="N597" s="11">
        <f t="shared" si="358"/>
        <v>25128.463310000003</v>
      </c>
      <c r="O597" s="11">
        <f t="shared" si="358"/>
        <v>-140.19842</v>
      </c>
      <c r="P597" s="11">
        <f t="shared" si="358"/>
        <v>24988.264890000002</v>
      </c>
      <c r="Q597" s="11">
        <f t="shared" si="358"/>
        <v>23.19443</v>
      </c>
      <c r="R597" s="11">
        <f t="shared" si="358"/>
        <v>25011.45932</v>
      </c>
      <c r="S597" s="11">
        <f>S598+S628</f>
        <v>-176.253</v>
      </c>
      <c r="T597" s="11">
        <f>T598+T628</f>
        <v>24835.20632</v>
      </c>
      <c r="U597" s="11">
        <f>U598+U628</f>
        <v>0</v>
      </c>
      <c r="V597" s="11">
        <f>V598+V628</f>
        <v>24835.20632</v>
      </c>
    </row>
    <row r="598" spans="1:22" s="34" customFormat="1" ht="15" customHeight="1" hidden="1" outlineLevel="1">
      <c r="A598" s="8"/>
      <c r="B598" s="8" t="s">
        <v>98</v>
      </c>
      <c r="C598" s="37"/>
      <c r="D598" s="8"/>
      <c r="E598" s="10" t="s">
        <v>170</v>
      </c>
      <c r="F598" s="12">
        <f aca="true" t="shared" si="359" ref="F598:L598">F599+F606+F611</f>
        <v>17123.354180000002</v>
      </c>
      <c r="G598" s="12">
        <f t="shared" si="359"/>
        <v>0</v>
      </c>
      <c r="H598" s="12">
        <f t="shared" si="359"/>
        <v>17123.354180000002</v>
      </c>
      <c r="I598" s="12">
        <f t="shared" si="359"/>
        <v>0</v>
      </c>
      <c r="J598" s="12">
        <f t="shared" si="359"/>
        <v>17123.354180000002</v>
      </c>
      <c r="K598" s="12">
        <f t="shared" si="359"/>
        <v>963.96593</v>
      </c>
      <c r="L598" s="12">
        <f t="shared" si="359"/>
        <v>18087.32011</v>
      </c>
      <c r="M598" s="12">
        <f aca="true" t="shared" si="360" ref="M598:R598">M599+M606+M611</f>
        <v>999.9432</v>
      </c>
      <c r="N598" s="12">
        <f t="shared" si="360"/>
        <v>19087.263310000002</v>
      </c>
      <c r="O598" s="12">
        <f t="shared" si="360"/>
        <v>-140.19842</v>
      </c>
      <c r="P598" s="12">
        <f t="shared" si="360"/>
        <v>18947.06489</v>
      </c>
      <c r="Q598" s="12">
        <f t="shared" si="360"/>
        <v>23.19443</v>
      </c>
      <c r="R598" s="12">
        <f t="shared" si="360"/>
        <v>18970.25932</v>
      </c>
      <c r="S598" s="12">
        <f>S599+S606+S611</f>
        <v>-176.253</v>
      </c>
      <c r="T598" s="12">
        <f>T599+T606+T611</f>
        <v>18794.00632</v>
      </c>
      <c r="U598" s="12">
        <f>U599+U606+U611</f>
        <v>0</v>
      </c>
      <c r="V598" s="12">
        <f>V599+V606+V611</f>
        <v>18794.00632</v>
      </c>
    </row>
    <row r="599" spans="1:22" s="34" customFormat="1" ht="40.5" customHeight="1" hidden="1" outlineLevel="1">
      <c r="A599" s="8"/>
      <c r="B599" s="8" t="s">
        <v>123</v>
      </c>
      <c r="C599" s="37"/>
      <c r="D599" s="8"/>
      <c r="E599" s="10" t="s">
        <v>124</v>
      </c>
      <c r="F599" s="12">
        <f>F600</f>
        <v>8092</v>
      </c>
      <c r="G599" s="12">
        <f aca="true" t="shared" si="361" ref="G599:V602">G600</f>
        <v>0</v>
      </c>
      <c r="H599" s="12">
        <f t="shared" si="361"/>
        <v>8092</v>
      </c>
      <c r="I599" s="12">
        <f t="shared" si="361"/>
        <v>0</v>
      </c>
      <c r="J599" s="12">
        <f t="shared" si="361"/>
        <v>8092</v>
      </c>
      <c r="K599" s="12">
        <f t="shared" si="361"/>
        <v>0</v>
      </c>
      <c r="L599" s="12">
        <f t="shared" si="361"/>
        <v>8092</v>
      </c>
      <c r="M599" s="12">
        <f t="shared" si="361"/>
        <v>0</v>
      </c>
      <c r="N599" s="12">
        <f t="shared" si="361"/>
        <v>8092</v>
      </c>
      <c r="O599" s="12">
        <f t="shared" si="361"/>
        <v>0</v>
      </c>
      <c r="P599" s="12">
        <f t="shared" si="361"/>
        <v>8092</v>
      </c>
      <c r="Q599" s="12">
        <f t="shared" si="361"/>
        <v>0</v>
      </c>
      <c r="R599" s="12">
        <f t="shared" si="361"/>
        <v>8092</v>
      </c>
      <c r="S599" s="12">
        <f t="shared" si="361"/>
        <v>0</v>
      </c>
      <c r="T599" s="12">
        <f t="shared" si="361"/>
        <v>8092</v>
      </c>
      <c r="U599" s="12">
        <f t="shared" si="361"/>
        <v>0</v>
      </c>
      <c r="V599" s="12">
        <f t="shared" si="361"/>
        <v>8092</v>
      </c>
    </row>
    <row r="600" spans="1:22" s="34" customFormat="1" ht="42" customHeight="1" hidden="1" outlineLevel="1">
      <c r="A600" s="8"/>
      <c r="B600" s="8"/>
      <c r="C600" s="37" t="s">
        <v>332</v>
      </c>
      <c r="D600" s="1"/>
      <c r="E600" s="2" t="s">
        <v>564</v>
      </c>
      <c r="F600" s="12">
        <f>F601</f>
        <v>8092</v>
      </c>
      <c r="G600" s="12">
        <f t="shared" si="361"/>
        <v>0</v>
      </c>
      <c r="H600" s="12">
        <f t="shared" si="361"/>
        <v>8092</v>
      </c>
      <c r="I600" s="12">
        <f t="shared" si="361"/>
        <v>0</v>
      </c>
      <c r="J600" s="12">
        <f t="shared" si="361"/>
        <v>8092</v>
      </c>
      <c r="K600" s="12">
        <f t="shared" si="361"/>
        <v>0</v>
      </c>
      <c r="L600" s="12">
        <f t="shared" si="361"/>
        <v>8092</v>
      </c>
      <c r="M600" s="12">
        <f t="shared" si="361"/>
        <v>0</v>
      </c>
      <c r="N600" s="12">
        <f t="shared" si="361"/>
        <v>8092</v>
      </c>
      <c r="O600" s="12">
        <f t="shared" si="361"/>
        <v>0</v>
      </c>
      <c r="P600" s="12">
        <f t="shared" si="361"/>
        <v>8092</v>
      </c>
      <c r="Q600" s="12">
        <f t="shared" si="361"/>
        <v>0</v>
      </c>
      <c r="R600" s="12">
        <f t="shared" si="361"/>
        <v>8092</v>
      </c>
      <c r="S600" s="12">
        <f t="shared" si="361"/>
        <v>0</v>
      </c>
      <c r="T600" s="12">
        <f t="shared" si="361"/>
        <v>8092</v>
      </c>
      <c r="U600" s="12">
        <f t="shared" si="361"/>
        <v>0</v>
      </c>
      <c r="V600" s="12">
        <f t="shared" si="361"/>
        <v>8092</v>
      </c>
    </row>
    <row r="601" spans="1:22" s="34" customFormat="1" ht="29.25" customHeight="1" hidden="1" outlineLevel="1">
      <c r="A601" s="8"/>
      <c r="B601" s="8"/>
      <c r="C601" s="37" t="s">
        <v>343</v>
      </c>
      <c r="D601" s="8"/>
      <c r="E601" s="2" t="s">
        <v>346</v>
      </c>
      <c r="F601" s="12">
        <f>F602</f>
        <v>8092</v>
      </c>
      <c r="G601" s="12">
        <f t="shared" si="361"/>
        <v>0</v>
      </c>
      <c r="H601" s="12">
        <f t="shared" si="361"/>
        <v>8092</v>
      </c>
      <c r="I601" s="12">
        <f t="shared" si="361"/>
        <v>0</v>
      </c>
      <c r="J601" s="12">
        <f t="shared" si="361"/>
        <v>8092</v>
      </c>
      <c r="K601" s="12">
        <f t="shared" si="361"/>
        <v>0</v>
      </c>
      <c r="L601" s="12">
        <f t="shared" si="361"/>
        <v>8092</v>
      </c>
      <c r="M601" s="12">
        <f t="shared" si="361"/>
        <v>0</v>
      </c>
      <c r="N601" s="12">
        <f t="shared" si="361"/>
        <v>8092</v>
      </c>
      <c r="O601" s="12">
        <f t="shared" si="361"/>
        <v>0</v>
      </c>
      <c r="P601" s="12">
        <f t="shared" si="361"/>
        <v>8092</v>
      </c>
      <c r="Q601" s="12">
        <f t="shared" si="361"/>
        <v>0</v>
      </c>
      <c r="R601" s="12">
        <f t="shared" si="361"/>
        <v>8092</v>
      </c>
      <c r="S601" s="12">
        <f t="shared" si="361"/>
        <v>0</v>
      </c>
      <c r="T601" s="12">
        <f t="shared" si="361"/>
        <v>8092</v>
      </c>
      <c r="U601" s="12">
        <f t="shared" si="361"/>
        <v>0</v>
      </c>
      <c r="V601" s="12">
        <f t="shared" si="361"/>
        <v>8092</v>
      </c>
    </row>
    <row r="602" spans="1:22" s="34" customFormat="1" ht="30" customHeight="1" hidden="1" outlineLevel="1">
      <c r="A602" s="8"/>
      <c r="B602" s="8"/>
      <c r="C602" s="37" t="s">
        <v>344</v>
      </c>
      <c r="D602" s="8"/>
      <c r="E602" s="2" t="s">
        <v>347</v>
      </c>
      <c r="F602" s="12">
        <f>F603</f>
        <v>8092</v>
      </c>
      <c r="G602" s="12">
        <f t="shared" si="361"/>
        <v>0</v>
      </c>
      <c r="H602" s="12">
        <f t="shared" si="361"/>
        <v>8092</v>
      </c>
      <c r="I602" s="12">
        <f t="shared" si="361"/>
        <v>0</v>
      </c>
      <c r="J602" s="12">
        <f t="shared" si="361"/>
        <v>8092</v>
      </c>
      <c r="K602" s="12">
        <f t="shared" si="361"/>
        <v>0</v>
      </c>
      <c r="L602" s="12">
        <f t="shared" si="361"/>
        <v>8092</v>
      </c>
      <c r="M602" s="12">
        <f t="shared" si="361"/>
        <v>0</v>
      </c>
      <c r="N602" s="12">
        <f t="shared" si="361"/>
        <v>8092</v>
      </c>
      <c r="O602" s="12">
        <f t="shared" si="361"/>
        <v>0</v>
      </c>
      <c r="P602" s="12">
        <f t="shared" si="361"/>
        <v>8092</v>
      </c>
      <c r="Q602" s="12">
        <f t="shared" si="361"/>
        <v>0</v>
      </c>
      <c r="R602" s="12">
        <f t="shared" si="361"/>
        <v>8092</v>
      </c>
      <c r="S602" s="12">
        <f t="shared" si="361"/>
        <v>0</v>
      </c>
      <c r="T602" s="12">
        <f t="shared" si="361"/>
        <v>8092</v>
      </c>
      <c r="U602" s="12">
        <f t="shared" si="361"/>
        <v>0</v>
      </c>
      <c r="V602" s="12">
        <f t="shared" si="361"/>
        <v>8092</v>
      </c>
    </row>
    <row r="603" spans="1:22" s="34" customFormat="1" ht="30" customHeight="1" hidden="1" outlineLevel="1">
      <c r="A603" s="8"/>
      <c r="B603" s="8"/>
      <c r="C603" s="37" t="s">
        <v>345</v>
      </c>
      <c r="D603" s="8"/>
      <c r="E603" s="2" t="s">
        <v>377</v>
      </c>
      <c r="F603" s="12">
        <f aca="true" t="shared" si="362" ref="F603:L603">SUM(F604:F605)</f>
        <v>8092</v>
      </c>
      <c r="G603" s="12">
        <f t="shared" si="362"/>
        <v>0</v>
      </c>
      <c r="H603" s="12">
        <f t="shared" si="362"/>
        <v>8092</v>
      </c>
      <c r="I603" s="12">
        <f t="shared" si="362"/>
        <v>0</v>
      </c>
      <c r="J603" s="12">
        <f t="shared" si="362"/>
        <v>8092</v>
      </c>
      <c r="K603" s="12">
        <f t="shared" si="362"/>
        <v>0</v>
      </c>
      <c r="L603" s="12">
        <f t="shared" si="362"/>
        <v>8092</v>
      </c>
      <c r="M603" s="12">
        <f aca="true" t="shared" si="363" ref="M603:R603">SUM(M604:M605)</f>
        <v>0</v>
      </c>
      <c r="N603" s="12">
        <f t="shared" si="363"/>
        <v>8092</v>
      </c>
      <c r="O603" s="12">
        <f t="shared" si="363"/>
        <v>0</v>
      </c>
      <c r="P603" s="12">
        <f t="shared" si="363"/>
        <v>8092</v>
      </c>
      <c r="Q603" s="12">
        <f t="shared" si="363"/>
        <v>0</v>
      </c>
      <c r="R603" s="12">
        <f t="shared" si="363"/>
        <v>8092</v>
      </c>
      <c r="S603" s="12">
        <f>SUM(S604:S605)</f>
        <v>0</v>
      </c>
      <c r="T603" s="12">
        <f>SUM(T604:T605)</f>
        <v>8092</v>
      </c>
      <c r="U603" s="12">
        <f>SUM(U604:U605)</f>
        <v>0</v>
      </c>
      <c r="V603" s="12">
        <f>SUM(V604:V605)</f>
        <v>8092</v>
      </c>
    </row>
    <row r="604" spans="1:22" s="34" customFormat="1" ht="54" customHeight="1" hidden="1" outlineLevel="1">
      <c r="A604" s="8"/>
      <c r="B604" s="8"/>
      <c r="C604" s="37"/>
      <c r="D604" s="1" t="s">
        <v>61</v>
      </c>
      <c r="E604" s="2" t="s">
        <v>182</v>
      </c>
      <c r="F604" s="12">
        <v>7508</v>
      </c>
      <c r="G604" s="12"/>
      <c r="H604" s="12">
        <f>SUM(F604:G604)</f>
        <v>7508</v>
      </c>
      <c r="I604" s="12"/>
      <c r="J604" s="12">
        <f>SUM(H604:I604)</f>
        <v>7508</v>
      </c>
      <c r="K604" s="12"/>
      <c r="L604" s="12">
        <f>SUM(J604:K604)</f>
        <v>7508</v>
      </c>
      <c r="M604" s="12"/>
      <c r="N604" s="12">
        <f>SUM(L604:M604)</f>
        <v>7508</v>
      </c>
      <c r="O604" s="12"/>
      <c r="P604" s="12">
        <f>SUM(N604:O604)</f>
        <v>7508</v>
      </c>
      <c r="Q604" s="12"/>
      <c r="R604" s="12">
        <f>SUM(P604:Q604)</f>
        <v>7508</v>
      </c>
      <c r="S604" s="12"/>
      <c r="T604" s="12">
        <f>SUM(R604:S604)</f>
        <v>7508</v>
      </c>
      <c r="U604" s="12"/>
      <c r="V604" s="12">
        <f>SUM(T604:U604)</f>
        <v>7508</v>
      </c>
    </row>
    <row r="605" spans="1:22" s="34" customFormat="1" ht="28.5" customHeight="1" hidden="1" outlineLevel="1">
      <c r="A605" s="8"/>
      <c r="B605" s="8"/>
      <c r="C605" s="37"/>
      <c r="D605" s="1" t="s">
        <v>137</v>
      </c>
      <c r="E605" s="2" t="s">
        <v>64</v>
      </c>
      <c r="F605" s="12">
        <v>584</v>
      </c>
      <c r="G605" s="12"/>
      <c r="H605" s="12">
        <f>SUM(F605:G605)</f>
        <v>584</v>
      </c>
      <c r="I605" s="12"/>
      <c r="J605" s="12">
        <f>SUM(H605:I605)</f>
        <v>584</v>
      </c>
      <c r="K605" s="12"/>
      <c r="L605" s="12">
        <f>SUM(J605:K605)</f>
        <v>584</v>
      </c>
      <c r="M605" s="12"/>
      <c r="N605" s="12">
        <f>SUM(L605:M605)</f>
        <v>584</v>
      </c>
      <c r="O605" s="12"/>
      <c r="P605" s="12">
        <f>SUM(N605:O605)</f>
        <v>584</v>
      </c>
      <c r="Q605" s="12"/>
      <c r="R605" s="12">
        <f>SUM(P605:Q605)</f>
        <v>584</v>
      </c>
      <c r="S605" s="12"/>
      <c r="T605" s="12">
        <f>SUM(R605:S605)</f>
        <v>584</v>
      </c>
      <c r="U605" s="12"/>
      <c r="V605" s="12">
        <f>SUM(T605:U605)</f>
        <v>584</v>
      </c>
    </row>
    <row r="606" spans="1:22" s="34" customFormat="1" ht="15" customHeight="1" hidden="1" outlineLevel="1">
      <c r="A606" s="8"/>
      <c r="B606" s="8" t="s">
        <v>116</v>
      </c>
      <c r="C606" s="37"/>
      <c r="D606" s="8"/>
      <c r="E606" s="10" t="s">
        <v>65</v>
      </c>
      <c r="F606" s="12">
        <f>F607</f>
        <v>1230</v>
      </c>
      <c r="G606" s="12">
        <f aca="true" t="shared" si="364" ref="G606:V609">G607</f>
        <v>0</v>
      </c>
      <c r="H606" s="12">
        <f t="shared" si="364"/>
        <v>1230</v>
      </c>
      <c r="I606" s="12">
        <f t="shared" si="364"/>
        <v>0</v>
      </c>
      <c r="J606" s="12">
        <f t="shared" si="364"/>
        <v>1230</v>
      </c>
      <c r="K606" s="12">
        <f t="shared" si="364"/>
        <v>963.96593</v>
      </c>
      <c r="L606" s="12">
        <f t="shared" si="364"/>
        <v>2193.96593</v>
      </c>
      <c r="M606" s="12">
        <f t="shared" si="364"/>
        <v>999.9432</v>
      </c>
      <c r="N606" s="12">
        <f t="shared" si="364"/>
        <v>3193.90913</v>
      </c>
      <c r="O606" s="12">
        <f t="shared" si="364"/>
        <v>-140.19842</v>
      </c>
      <c r="P606" s="12">
        <f t="shared" si="364"/>
        <v>3053.71071</v>
      </c>
      <c r="Q606" s="12">
        <f t="shared" si="364"/>
        <v>23.19443</v>
      </c>
      <c r="R606" s="12">
        <f t="shared" si="364"/>
        <v>3076.90514</v>
      </c>
      <c r="S606" s="12">
        <f t="shared" si="364"/>
        <v>0</v>
      </c>
      <c r="T606" s="12">
        <f t="shared" si="364"/>
        <v>3076.90514</v>
      </c>
      <c r="U606" s="12">
        <f t="shared" si="364"/>
        <v>0</v>
      </c>
      <c r="V606" s="12">
        <f t="shared" si="364"/>
        <v>3076.90514</v>
      </c>
    </row>
    <row r="607" spans="1:22" s="34" customFormat="1" ht="29.25" customHeight="1" hidden="1" outlineLevel="1">
      <c r="A607" s="8"/>
      <c r="B607" s="8"/>
      <c r="C607" s="37" t="s">
        <v>39</v>
      </c>
      <c r="D607" s="8"/>
      <c r="E607" s="10" t="s">
        <v>348</v>
      </c>
      <c r="F607" s="12">
        <f>F608</f>
        <v>1230</v>
      </c>
      <c r="G607" s="12">
        <f t="shared" si="364"/>
        <v>0</v>
      </c>
      <c r="H607" s="12">
        <f t="shared" si="364"/>
        <v>1230</v>
      </c>
      <c r="I607" s="12">
        <f t="shared" si="364"/>
        <v>0</v>
      </c>
      <c r="J607" s="12">
        <f t="shared" si="364"/>
        <v>1230</v>
      </c>
      <c r="K607" s="12">
        <f t="shared" si="364"/>
        <v>963.96593</v>
      </c>
      <c r="L607" s="12">
        <f t="shared" si="364"/>
        <v>2193.96593</v>
      </c>
      <c r="M607" s="12">
        <f t="shared" si="364"/>
        <v>999.9432</v>
      </c>
      <c r="N607" s="12">
        <f t="shared" si="364"/>
        <v>3193.90913</v>
      </c>
      <c r="O607" s="12">
        <f t="shared" si="364"/>
        <v>-140.19842</v>
      </c>
      <c r="P607" s="12">
        <f t="shared" si="364"/>
        <v>3053.71071</v>
      </c>
      <c r="Q607" s="12">
        <f t="shared" si="364"/>
        <v>23.19443</v>
      </c>
      <c r="R607" s="12">
        <f t="shared" si="364"/>
        <v>3076.90514</v>
      </c>
      <c r="S607" s="12">
        <f t="shared" si="364"/>
        <v>0</v>
      </c>
      <c r="T607" s="12">
        <f t="shared" si="364"/>
        <v>3076.90514</v>
      </c>
      <c r="U607" s="12">
        <f t="shared" si="364"/>
        <v>0</v>
      </c>
      <c r="V607" s="12">
        <f t="shared" si="364"/>
        <v>3076.90514</v>
      </c>
    </row>
    <row r="608" spans="1:22" s="34" customFormat="1" ht="29.25" customHeight="1" hidden="1" outlineLevel="1">
      <c r="A608" s="8"/>
      <c r="B608" s="8"/>
      <c r="C608" s="9" t="s">
        <v>114</v>
      </c>
      <c r="D608" s="1"/>
      <c r="E608" s="2" t="s">
        <v>356</v>
      </c>
      <c r="F608" s="12">
        <f>F609</f>
        <v>1230</v>
      </c>
      <c r="G608" s="12">
        <f t="shared" si="364"/>
        <v>0</v>
      </c>
      <c r="H608" s="12">
        <f t="shared" si="364"/>
        <v>1230</v>
      </c>
      <c r="I608" s="12">
        <f t="shared" si="364"/>
        <v>0</v>
      </c>
      <c r="J608" s="12">
        <f t="shared" si="364"/>
        <v>1230</v>
      </c>
      <c r="K608" s="12">
        <f t="shared" si="364"/>
        <v>963.96593</v>
      </c>
      <c r="L608" s="12">
        <f t="shared" si="364"/>
        <v>2193.96593</v>
      </c>
      <c r="M608" s="12">
        <f t="shared" si="364"/>
        <v>999.9432</v>
      </c>
      <c r="N608" s="12">
        <f t="shared" si="364"/>
        <v>3193.90913</v>
      </c>
      <c r="O608" s="12">
        <f t="shared" si="364"/>
        <v>-140.19842</v>
      </c>
      <c r="P608" s="12">
        <f t="shared" si="364"/>
        <v>3053.71071</v>
      </c>
      <c r="Q608" s="12">
        <f t="shared" si="364"/>
        <v>23.19443</v>
      </c>
      <c r="R608" s="12">
        <f t="shared" si="364"/>
        <v>3076.90514</v>
      </c>
      <c r="S608" s="12">
        <f t="shared" si="364"/>
        <v>0</v>
      </c>
      <c r="T608" s="12">
        <f t="shared" si="364"/>
        <v>3076.90514</v>
      </c>
      <c r="U608" s="12">
        <f t="shared" si="364"/>
        <v>0</v>
      </c>
      <c r="V608" s="12">
        <f t="shared" si="364"/>
        <v>3076.90514</v>
      </c>
    </row>
    <row r="609" spans="1:22" s="34" customFormat="1" ht="16.5" customHeight="1" hidden="1" outlineLevel="1">
      <c r="A609" s="8"/>
      <c r="B609" s="8"/>
      <c r="C609" s="9" t="s">
        <v>357</v>
      </c>
      <c r="D609" s="9"/>
      <c r="E609" s="10" t="s">
        <v>386</v>
      </c>
      <c r="F609" s="12">
        <f>F610</f>
        <v>1230</v>
      </c>
      <c r="G609" s="12">
        <f t="shared" si="364"/>
        <v>0</v>
      </c>
      <c r="H609" s="12">
        <f t="shared" si="364"/>
        <v>1230</v>
      </c>
      <c r="I609" s="12">
        <f t="shared" si="364"/>
        <v>0</v>
      </c>
      <c r="J609" s="12">
        <f t="shared" si="364"/>
        <v>1230</v>
      </c>
      <c r="K609" s="12">
        <f t="shared" si="364"/>
        <v>963.96593</v>
      </c>
      <c r="L609" s="12">
        <f t="shared" si="364"/>
        <v>2193.96593</v>
      </c>
      <c r="M609" s="12">
        <f t="shared" si="364"/>
        <v>999.9432</v>
      </c>
      <c r="N609" s="12">
        <f t="shared" si="364"/>
        <v>3193.90913</v>
      </c>
      <c r="O609" s="12">
        <f t="shared" si="364"/>
        <v>-140.19842</v>
      </c>
      <c r="P609" s="12">
        <f t="shared" si="364"/>
        <v>3053.71071</v>
      </c>
      <c r="Q609" s="12">
        <f t="shared" si="364"/>
        <v>23.19443</v>
      </c>
      <c r="R609" s="12">
        <f t="shared" si="364"/>
        <v>3076.90514</v>
      </c>
      <c r="S609" s="12">
        <f t="shared" si="364"/>
        <v>0</v>
      </c>
      <c r="T609" s="12">
        <f t="shared" si="364"/>
        <v>3076.90514</v>
      </c>
      <c r="U609" s="12">
        <f t="shared" si="364"/>
        <v>0</v>
      </c>
      <c r="V609" s="12">
        <f t="shared" si="364"/>
        <v>3076.90514</v>
      </c>
    </row>
    <row r="610" spans="1:22" s="34" customFormat="1" ht="16.5" customHeight="1" hidden="1" outlineLevel="1">
      <c r="A610" s="8"/>
      <c r="B610" s="8"/>
      <c r="C610" s="9"/>
      <c r="D610" s="1" t="s">
        <v>143</v>
      </c>
      <c r="E610" s="2" t="s">
        <v>144</v>
      </c>
      <c r="F610" s="12">
        <f>1259-9-20</f>
        <v>1230</v>
      </c>
      <c r="G610" s="12"/>
      <c r="H610" s="12">
        <f>SUM(F610:G610)</f>
        <v>1230</v>
      </c>
      <c r="I610" s="12"/>
      <c r="J610" s="12">
        <f>SUM(H610:I610)</f>
        <v>1230</v>
      </c>
      <c r="K610" s="12">
        <v>963.96593</v>
      </c>
      <c r="L610" s="12">
        <f>SUM(J610:K610)</f>
        <v>2193.96593</v>
      </c>
      <c r="M610" s="12">
        <v>999.9432</v>
      </c>
      <c r="N610" s="12">
        <f>SUM(L610:M610)</f>
        <v>3193.90913</v>
      </c>
      <c r="O610" s="12">
        <v>-140.19842</v>
      </c>
      <c r="P610" s="12">
        <f>SUM(N610:O610)</f>
        <v>3053.71071</v>
      </c>
      <c r="Q610" s="12">
        <v>23.19443</v>
      </c>
      <c r="R610" s="12">
        <f>SUM(P610:Q610)</f>
        <v>3076.90514</v>
      </c>
      <c r="S610" s="12"/>
      <c r="T610" s="12">
        <f>SUM(R610:S610)</f>
        <v>3076.90514</v>
      </c>
      <c r="U610" s="12"/>
      <c r="V610" s="12">
        <f>SUM(T610:U610)</f>
        <v>3076.90514</v>
      </c>
    </row>
    <row r="611" spans="1:22" s="34" customFormat="1" ht="16.5" customHeight="1" hidden="1" outlineLevel="1">
      <c r="A611" s="8"/>
      <c r="B611" s="8" t="s">
        <v>173</v>
      </c>
      <c r="C611" s="37"/>
      <c r="D611" s="8"/>
      <c r="E611" s="10" t="s">
        <v>174</v>
      </c>
      <c r="F611" s="12">
        <f aca="true" t="shared" si="365" ref="F611:L611">F612+F623</f>
        <v>7801.354180000001</v>
      </c>
      <c r="G611" s="12">
        <f t="shared" si="365"/>
        <v>0</v>
      </c>
      <c r="H611" s="12">
        <f t="shared" si="365"/>
        <v>7801.354180000001</v>
      </c>
      <c r="I611" s="12">
        <f t="shared" si="365"/>
        <v>0</v>
      </c>
      <c r="J611" s="12">
        <f t="shared" si="365"/>
        <v>7801.354180000001</v>
      </c>
      <c r="K611" s="12">
        <f t="shared" si="365"/>
        <v>0</v>
      </c>
      <c r="L611" s="12">
        <f t="shared" si="365"/>
        <v>7801.354180000001</v>
      </c>
      <c r="M611" s="12">
        <f aca="true" t="shared" si="366" ref="M611:R611">M612+M623</f>
        <v>0</v>
      </c>
      <c r="N611" s="12">
        <f t="shared" si="366"/>
        <v>7801.354180000001</v>
      </c>
      <c r="O611" s="12">
        <f t="shared" si="366"/>
        <v>0</v>
      </c>
      <c r="P611" s="12">
        <f t="shared" si="366"/>
        <v>7801.354180000001</v>
      </c>
      <c r="Q611" s="12">
        <f t="shared" si="366"/>
        <v>0</v>
      </c>
      <c r="R611" s="12">
        <f t="shared" si="366"/>
        <v>7801.354180000001</v>
      </c>
      <c r="S611" s="12">
        <f>S612+S623</f>
        <v>-176.253</v>
      </c>
      <c r="T611" s="12">
        <f>T612+T623</f>
        <v>7625.1011800000015</v>
      </c>
      <c r="U611" s="12">
        <f>U612+U623</f>
        <v>0</v>
      </c>
      <c r="V611" s="12">
        <f>V612+V623</f>
        <v>7625.1011800000015</v>
      </c>
    </row>
    <row r="612" spans="1:22" s="34" customFormat="1" ht="42.75" customHeight="1" hidden="1" outlineLevel="1">
      <c r="A612" s="8"/>
      <c r="B612" s="8"/>
      <c r="C612" s="37" t="s">
        <v>332</v>
      </c>
      <c r="D612" s="1"/>
      <c r="E612" s="2" t="s">
        <v>564</v>
      </c>
      <c r="F612" s="12">
        <f aca="true" t="shared" si="367" ref="F612:V612">F613</f>
        <v>291.3541800000014</v>
      </c>
      <c r="G612" s="12">
        <f t="shared" si="367"/>
        <v>0</v>
      </c>
      <c r="H612" s="12">
        <f t="shared" si="367"/>
        <v>291.3541800000014</v>
      </c>
      <c r="I612" s="12">
        <f t="shared" si="367"/>
        <v>0</v>
      </c>
      <c r="J612" s="12">
        <f t="shared" si="367"/>
        <v>291.3541800000014</v>
      </c>
      <c r="K612" s="12">
        <f t="shared" si="367"/>
        <v>0</v>
      </c>
      <c r="L612" s="12">
        <f t="shared" si="367"/>
        <v>291.3541800000014</v>
      </c>
      <c r="M612" s="12">
        <f t="shared" si="367"/>
        <v>0</v>
      </c>
      <c r="N612" s="12">
        <f t="shared" si="367"/>
        <v>291.3541800000014</v>
      </c>
      <c r="O612" s="12">
        <f t="shared" si="367"/>
        <v>0</v>
      </c>
      <c r="P612" s="12">
        <f t="shared" si="367"/>
        <v>291.3541800000014</v>
      </c>
      <c r="Q612" s="12">
        <f t="shared" si="367"/>
        <v>0</v>
      </c>
      <c r="R612" s="12">
        <f t="shared" si="367"/>
        <v>291.3541800000014</v>
      </c>
      <c r="S612" s="12">
        <f t="shared" si="367"/>
        <v>0</v>
      </c>
      <c r="T612" s="12">
        <f t="shared" si="367"/>
        <v>291.3541800000014</v>
      </c>
      <c r="U612" s="12">
        <f t="shared" si="367"/>
        <v>0</v>
      </c>
      <c r="V612" s="12">
        <f t="shared" si="367"/>
        <v>291.3541800000014</v>
      </c>
    </row>
    <row r="613" spans="1:22" s="34" customFormat="1" ht="42" customHeight="1" hidden="1" outlineLevel="1">
      <c r="A613" s="8"/>
      <c r="B613" s="8"/>
      <c r="C613" s="37" t="s">
        <v>333</v>
      </c>
      <c r="D613" s="1"/>
      <c r="E613" s="2" t="s">
        <v>335</v>
      </c>
      <c r="F613" s="12">
        <f aca="true" t="shared" si="368" ref="F613:L613">F617+F614</f>
        <v>291.3541800000014</v>
      </c>
      <c r="G613" s="12">
        <f t="shared" si="368"/>
        <v>0</v>
      </c>
      <c r="H613" s="12">
        <f t="shared" si="368"/>
        <v>291.3541800000014</v>
      </c>
      <c r="I613" s="12">
        <f t="shared" si="368"/>
        <v>0</v>
      </c>
      <c r="J613" s="12">
        <f t="shared" si="368"/>
        <v>291.3541800000014</v>
      </c>
      <c r="K613" s="12">
        <f t="shared" si="368"/>
        <v>0</v>
      </c>
      <c r="L613" s="12">
        <f t="shared" si="368"/>
        <v>291.3541800000014</v>
      </c>
      <c r="M613" s="12">
        <f aca="true" t="shared" si="369" ref="M613:R613">M617+M614</f>
        <v>0</v>
      </c>
      <c r="N613" s="12">
        <f t="shared" si="369"/>
        <v>291.3541800000014</v>
      </c>
      <c r="O613" s="12">
        <f t="shared" si="369"/>
        <v>0</v>
      </c>
      <c r="P613" s="12">
        <f t="shared" si="369"/>
        <v>291.3541800000014</v>
      </c>
      <c r="Q613" s="12">
        <f t="shared" si="369"/>
        <v>0</v>
      </c>
      <c r="R613" s="12">
        <f t="shared" si="369"/>
        <v>291.3541800000014</v>
      </c>
      <c r="S613" s="12">
        <f>S617+S614</f>
        <v>0</v>
      </c>
      <c r="T613" s="12">
        <f>T617+T614</f>
        <v>291.3541800000014</v>
      </c>
      <c r="U613" s="12">
        <f>U617+U614</f>
        <v>0</v>
      </c>
      <c r="V613" s="12">
        <f>V617+V614</f>
        <v>291.3541800000014</v>
      </c>
    </row>
    <row r="614" spans="1:22" s="34" customFormat="1" ht="28.5" customHeight="1" hidden="1" outlineLevel="1">
      <c r="A614" s="8"/>
      <c r="B614" s="8"/>
      <c r="C614" s="37" t="s">
        <v>334</v>
      </c>
      <c r="D614" s="1"/>
      <c r="E614" s="2" t="s">
        <v>336</v>
      </c>
      <c r="F614" s="12">
        <f aca="true" t="shared" si="370" ref="F614:V614">F615</f>
        <v>291.35392</v>
      </c>
      <c r="G614" s="12">
        <f t="shared" si="370"/>
        <v>0</v>
      </c>
      <c r="H614" s="12">
        <f t="shared" si="370"/>
        <v>291.35392</v>
      </c>
      <c r="I614" s="12">
        <f t="shared" si="370"/>
        <v>0</v>
      </c>
      <c r="J614" s="12">
        <f t="shared" si="370"/>
        <v>291.35392</v>
      </c>
      <c r="K614" s="12">
        <f t="shared" si="370"/>
        <v>0</v>
      </c>
      <c r="L614" s="12">
        <f t="shared" si="370"/>
        <v>291.35392</v>
      </c>
      <c r="M614" s="12">
        <f t="shared" si="370"/>
        <v>0</v>
      </c>
      <c r="N614" s="12">
        <f t="shared" si="370"/>
        <v>291.35392</v>
      </c>
      <c r="O614" s="12">
        <f t="shared" si="370"/>
        <v>0</v>
      </c>
      <c r="P614" s="12">
        <f t="shared" si="370"/>
        <v>291.35392</v>
      </c>
      <c r="Q614" s="12">
        <f t="shared" si="370"/>
        <v>0</v>
      </c>
      <c r="R614" s="12">
        <f t="shared" si="370"/>
        <v>291.35392</v>
      </c>
      <c r="S614" s="12">
        <f t="shared" si="370"/>
        <v>0</v>
      </c>
      <c r="T614" s="12">
        <f t="shared" si="370"/>
        <v>291.35392</v>
      </c>
      <c r="U614" s="12">
        <f t="shared" si="370"/>
        <v>0</v>
      </c>
      <c r="V614" s="12">
        <f t="shared" si="370"/>
        <v>291.35392</v>
      </c>
    </row>
    <row r="615" spans="1:22" s="34" customFormat="1" ht="40.5" customHeight="1" hidden="1" outlineLevel="1">
      <c r="A615" s="8"/>
      <c r="B615" s="8"/>
      <c r="C615" s="37" t="s">
        <v>337</v>
      </c>
      <c r="D615" s="1"/>
      <c r="E615" s="2" t="s">
        <v>385</v>
      </c>
      <c r="F615" s="12">
        <f aca="true" t="shared" si="371" ref="F615:V615">SUM(F616:F616)</f>
        <v>291.35392</v>
      </c>
      <c r="G615" s="12">
        <f t="shared" si="371"/>
        <v>0</v>
      </c>
      <c r="H615" s="12">
        <f t="shared" si="371"/>
        <v>291.35392</v>
      </c>
      <c r="I615" s="12">
        <f t="shared" si="371"/>
        <v>0</v>
      </c>
      <c r="J615" s="12">
        <f t="shared" si="371"/>
        <v>291.35392</v>
      </c>
      <c r="K615" s="12">
        <f t="shared" si="371"/>
        <v>0</v>
      </c>
      <c r="L615" s="12">
        <f t="shared" si="371"/>
        <v>291.35392</v>
      </c>
      <c r="M615" s="12">
        <f t="shared" si="371"/>
        <v>0</v>
      </c>
      <c r="N615" s="12">
        <f t="shared" si="371"/>
        <v>291.35392</v>
      </c>
      <c r="O615" s="12">
        <f t="shared" si="371"/>
        <v>0</v>
      </c>
      <c r="P615" s="12">
        <f t="shared" si="371"/>
        <v>291.35392</v>
      </c>
      <c r="Q615" s="12">
        <f t="shared" si="371"/>
        <v>0</v>
      </c>
      <c r="R615" s="12">
        <f t="shared" si="371"/>
        <v>291.35392</v>
      </c>
      <c r="S615" s="12">
        <f t="shared" si="371"/>
        <v>0</v>
      </c>
      <c r="T615" s="12">
        <f t="shared" si="371"/>
        <v>291.35392</v>
      </c>
      <c r="U615" s="12">
        <f t="shared" si="371"/>
        <v>0</v>
      </c>
      <c r="V615" s="12">
        <f t="shared" si="371"/>
        <v>291.35392</v>
      </c>
    </row>
    <row r="616" spans="1:22" s="34" customFormat="1" ht="18" customHeight="1" hidden="1" outlineLevel="1">
      <c r="A616" s="8"/>
      <c r="B616" s="8"/>
      <c r="C616" s="8"/>
      <c r="D616" s="1" t="s">
        <v>143</v>
      </c>
      <c r="E616" s="2" t="s">
        <v>144</v>
      </c>
      <c r="F616" s="12">
        <f>293.56087-2.65686+0.00649+0.41+0.03342</f>
        <v>291.35392</v>
      </c>
      <c r="G616" s="12"/>
      <c r="H616" s="12">
        <f>SUM(F616:G616)</f>
        <v>291.35392</v>
      </c>
      <c r="I616" s="12"/>
      <c r="J616" s="12">
        <f>SUM(H616:I616)</f>
        <v>291.35392</v>
      </c>
      <c r="K616" s="12"/>
      <c r="L616" s="12">
        <f>SUM(J616:K616)</f>
        <v>291.35392</v>
      </c>
      <c r="M616" s="12"/>
      <c r="N616" s="12">
        <f>SUM(L616:M616)</f>
        <v>291.35392</v>
      </c>
      <c r="O616" s="12"/>
      <c r="P616" s="12">
        <f>SUM(N616:O616)</f>
        <v>291.35392</v>
      </c>
      <c r="Q616" s="12"/>
      <c r="R616" s="12">
        <f>SUM(P616:Q616)</f>
        <v>291.35392</v>
      </c>
      <c r="S616" s="12"/>
      <c r="T616" s="12">
        <f>SUM(R616:S616)</f>
        <v>291.35392</v>
      </c>
      <c r="U616" s="12"/>
      <c r="V616" s="12">
        <f>SUM(T616:U616)</f>
        <v>291.35392</v>
      </c>
    </row>
    <row r="617" spans="1:22" s="34" customFormat="1" ht="42" customHeight="1" hidden="1" outlineLevel="1">
      <c r="A617" s="8"/>
      <c r="B617" s="8"/>
      <c r="C617" s="37" t="s">
        <v>340</v>
      </c>
      <c r="D617" s="8"/>
      <c r="E617" s="10" t="s">
        <v>341</v>
      </c>
      <c r="F617" s="12">
        <f aca="true" t="shared" si="372" ref="F617:U618">F618</f>
        <v>0.00026000000136817275</v>
      </c>
      <c r="G617" s="12">
        <f t="shared" si="372"/>
        <v>0</v>
      </c>
      <c r="H617" s="12">
        <f t="shared" si="372"/>
        <v>0.00026000000136817275</v>
      </c>
      <c r="I617" s="12">
        <f t="shared" si="372"/>
        <v>0</v>
      </c>
      <c r="J617" s="12">
        <f t="shared" si="372"/>
        <v>0.00026000000136817275</v>
      </c>
      <c r="K617" s="12">
        <f t="shared" si="372"/>
        <v>0</v>
      </c>
      <c r="L617" s="12">
        <f t="shared" si="372"/>
        <v>0.00026000000136817275</v>
      </c>
      <c r="M617" s="12">
        <f t="shared" si="372"/>
        <v>0</v>
      </c>
      <c r="N617" s="12">
        <f t="shared" si="372"/>
        <v>0.00026000000136817275</v>
      </c>
      <c r="O617" s="12">
        <f t="shared" si="372"/>
        <v>0</v>
      </c>
      <c r="P617" s="12">
        <f t="shared" si="372"/>
        <v>0.00026000000136817275</v>
      </c>
      <c r="Q617" s="12">
        <f t="shared" si="372"/>
        <v>0</v>
      </c>
      <c r="R617" s="12">
        <f t="shared" si="372"/>
        <v>0.00026000000136817275</v>
      </c>
      <c r="S617" s="12">
        <f t="shared" si="372"/>
        <v>0</v>
      </c>
      <c r="T617" s="12">
        <f t="shared" si="372"/>
        <v>0.00026000000136817275</v>
      </c>
      <c r="U617" s="12">
        <f t="shared" si="372"/>
        <v>0</v>
      </c>
      <c r="V617" s="12">
        <f>V618</f>
        <v>0.00026000000136817275</v>
      </c>
    </row>
    <row r="618" spans="1:22" s="34" customFormat="1" ht="55.5" customHeight="1" hidden="1" outlineLevel="1">
      <c r="A618" s="8"/>
      <c r="B618" s="8"/>
      <c r="C618" s="37" t="s">
        <v>342</v>
      </c>
      <c r="D618" s="8"/>
      <c r="E618" s="10" t="s">
        <v>169</v>
      </c>
      <c r="F618" s="12">
        <f t="shared" si="372"/>
        <v>0.00026000000136817275</v>
      </c>
      <c r="G618" s="12">
        <f t="shared" si="372"/>
        <v>0</v>
      </c>
      <c r="H618" s="12">
        <f t="shared" si="372"/>
        <v>0.00026000000136817275</v>
      </c>
      <c r="I618" s="12">
        <f t="shared" si="372"/>
        <v>0</v>
      </c>
      <c r="J618" s="12">
        <f t="shared" si="372"/>
        <v>0.00026000000136817275</v>
      </c>
      <c r="K618" s="12">
        <f t="shared" si="372"/>
        <v>0</v>
      </c>
      <c r="L618" s="12">
        <f t="shared" si="372"/>
        <v>0.00026000000136817275</v>
      </c>
      <c r="M618" s="12">
        <f t="shared" si="372"/>
        <v>0</v>
      </c>
      <c r="N618" s="12">
        <f t="shared" si="372"/>
        <v>0.00026000000136817275</v>
      </c>
      <c r="O618" s="12">
        <f t="shared" si="372"/>
        <v>0</v>
      </c>
      <c r="P618" s="12">
        <f t="shared" si="372"/>
        <v>0.00026000000136817275</v>
      </c>
      <c r="Q618" s="12">
        <f t="shared" si="372"/>
        <v>0</v>
      </c>
      <c r="R618" s="12">
        <f t="shared" si="372"/>
        <v>0.00026000000136817275</v>
      </c>
      <c r="S618" s="12">
        <f t="shared" si="372"/>
        <v>0</v>
      </c>
      <c r="T618" s="12">
        <f t="shared" si="372"/>
        <v>0.00026000000136817275</v>
      </c>
      <c r="U618" s="12">
        <f>U619</f>
        <v>0</v>
      </c>
      <c r="V618" s="12">
        <f>V619</f>
        <v>0.00026000000136817275</v>
      </c>
    </row>
    <row r="619" spans="1:22" s="34" customFormat="1" ht="17.25" customHeight="1" hidden="1" outlineLevel="1">
      <c r="A619" s="8"/>
      <c r="B619" s="8"/>
      <c r="C619" s="37"/>
      <c r="D619" s="1" t="s">
        <v>143</v>
      </c>
      <c r="E619" s="2" t="s">
        <v>144</v>
      </c>
      <c r="F619" s="12">
        <f aca="true" t="shared" si="373" ref="F619:L619">SUM(F621:F622)</f>
        <v>0.00026000000136817275</v>
      </c>
      <c r="G619" s="12">
        <f t="shared" si="373"/>
        <v>0</v>
      </c>
      <c r="H619" s="12">
        <f t="shared" si="373"/>
        <v>0.00026000000136817275</v>
      </c>
      <c r="I619" s="12">
        <f t="shared" si="373"/>
        <v>0</v>
      </c>
      <c r="J619" s="12">
        <f t="shared" si="373"/>
        <v>0.00026000000136817275</v>
      </c>
      <c r="K619" s="12">
        <f t="shared" si="373"/>
        <v>0</v>
      </c>
      <c r="L619" s="12">
        <f t="shared" si="373"/>
        <v>0.00026000000136817275</v>
      </c>
      <c r="M619" s="12">
        <f aca="true" t="shared" si="374" ref="M619:R619">SUM(M621:M622)</f>
        <v>0</v>
      </c>
      <c r="N619" s="12">
        <f t="shared" si="374"/>
        <v>0.00026000000136817275</v>
      </c>
      <c r="O619" s="12">
        <f t="shared" si="374"/>
        <v>0</v>
      </c>
      <c r="P619" s="12">
        <f t="shared" si="374"/>
        <v>0.00026000000136817275</v>
      </c>
      <c r="Q619" s="12">
        <f t="shared" si="374"/>
        <v>0</v>
      </c>
      <c r="R619" s="12">
        <f t="shared" si="374"/>
        <v>0.00026000000136817275</v>
      </c>
      <c r="S619" s="12">
        <f>SUM(S621:S622)</f>
        <v>0</v>
      </c>
      <c r="T619" s="12">
        <f>SUM(T621:T622)</f>
        <v>0.00026000000136817275</v>
      </c>
      <c r="U619" s="12">
        <f>SUM(U621:U622)</f>
        <v>0</v>
      </c>
      <c r="V619" s="12">
        <f>SUM(V621:V622)</f>
        <v>0.00026000000136817275</v>
      </c>
    </row>
    <row r="620" spans="1:22" s="34" customFormat="1" ht="17.25" customHeight="1" hidden="1" outlineLevel="1">
      <c r="A620" s="8"/>
      <c r="B620" s="8"/>
      <c r="C620" s="37"/>
      <c r="D620" s="1"/>
      <c r="E620" s="2" t="s">
        <v>158</v>
      </c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</row>
    <row r="621" spans="1:22" s="34" customFormat="1" ht="17.25" customHeight="1" hidden="1" outlineLevel="1">
      <c r="A621" s="8"/>
      <c r="B621" s="8"/>
      <c r="C621" s="37"/>
      <c r="D621" s="8"/>
      <c r="E621" s="2" t="s">
        <v>56</v>
      </c>
      <c r="F621" s="12">
        <f>5040.1-5040.06658-0.03342</f>
        <v>6.60367593940947E-13</v>
      </c>
      <c r="G621" s="12"/>
      <c r="H621" s="12">
        <f>SUM(F621:G621)</f>
        <v>6.60367593940947E-13</v>
      </c>
      <c r="I621" s="12"/>
      <c r="J621" s="12">
        <f>SUM(H621:I621)</f>
        <v>6.60367593940947E-13</v>
      </c>
      <c r="K621" s="12"/>
      <c r="L621" s="12">
        <f>SUM(J621:K621)</f>
        <v>6.60367593940947E-13</v>
      </c>
      <c r="M621" s="12"/>
      <c r="N621" s="12">
        <f>SUM(L621:M621)</f>
        <v>6.60367593940947E-13</v>
      </c>
      <c r="O621" s="12"/>
      <c r="P621" s="12">
        <f>SUM(N621:O621)</f>
        <v>6.60367593940947E-13</v>
      </c>
      <c r="Q621" s="12"/>
      <c r="R621" s="12">
        <f>SUM(P621:Q621)</f>
        <v>6.60367593940947E-13</v>
      </c>
      <c r="S621" s="12"/>
      <c r="T621" s="12">
        <f>SUM(R621:S621)</f>
        <v>6.60367593940947E-13</v>
      </c>
      <c r="U621" s="12"/>
      <c r="V621" s="12">
        <f>SUM(T621:U621)</f>
        <v>6.60367593940947E-13</v>
      </c>
    </row>
    <row r="622" spans="1:22" s="115" customFormat="1" ht="17.25" customHeight="1" hidden="1" outlineLevel="1">
      <c r="A622" s="8"/>
      <c r="B622" s="8"/>
      <c r="C622" s="37"/>
      <c r="D622" s="8"/>
      <c r="E622" s="2" t="s">
        <v>57</v>
      </c>
      <c r="F622" s="12">
        <f>15120.2-15120.19974</f>
        <v>0.00026000000070780516</v>
      </c>
      <c r="G622" s="12"/>
      <c r="H622" s="12">
        <f>SUM(F622:G622)</f>
        <v>0.00026000000070780516</v>
      </c>
      <c r="I622" s="12"/>
      <c r="J622" s="12">
        <f>SUM(H622:I622)</f>
        <v>0.00026000000070780516</v>
      </c>
      <c r="K622" s="12"/>
      <c r="L622" s="12">
        <f>SUM(J622:K622)</f>
        <v>0.00026000000070780516</v>
      </c>
      <c r="M622" s="12"/>
      <c r="N622" s="12">
        <f>SUM(L622:M622)</f>
        <v>0.00026000000070780516</v>
      </c>
      <c r="O622" s="12"/>
      <c r="P622" s="12">
        <f>SUM(N622:O622)</f>
        <v>0.00026000000070780516</v>
      </c>
      <c r="Q622" s="12"/>
      <c r="R622" s="12">
        <f>SUM(P622:Q622)</f>
        <v>0.00026000000070780516</v>
      </c>
      <c r="S622" s="12"/>
      <c r="T622" s="12">
        <f>SUM(R622:S622)</f>
        <v>0.00026000000070780516</v>
      </c>
      <c r="U622" s="12"/>
      <c r="V622" s="12">
        <f>SUM(T622:U622)</f>
        <v>0.00026000000070780516</v>
      </c>
    </row>
    <row r="623" spans="1:22" s="34" customFormat="1" ht="29.25" customHeight="1" hidden="1" outlineLevel="1">
      <c r="A623" s="8"/>
      <c r="B623" s="8"/>
      <c r="C623" s="37" t="s">
        <v>39</v>
      </c>
      <c r="D623" s="8"/>
      <c r="E623" s="10" t="s">
        <v>348</v>
      </c>
      <c r="F623" s="12">
        <f aca="true" t="shared" si="375" ref="F623:U624">F624</f>
        <v>7510</v>
      </c>
      <c r="G623" s="12">
        <f t="shared" si="375"/>
        <v>0</v>
      </c>
      <c r="H623" s="12">
        <f t="shared" si="375"/>
        <v>7510</v>
      </c>
      <c r="I623" s="12">
        <f t="shared" si="375"/>
        <v>0</v>
      </c>
      <c r="J623" s="12">
        <f t="shared" si="375"/>
        <v>7510</v>
      </c>
      <c r="K623" s="12">
        <f t="shared" si="375"/>
        <v>0</v>
      </c>
      <c r="L623" s="12">
        <f t="shared" si="375"/>
        <v>7510</v>
      </c>
      <c r="M623" s="12">
        <f t="shared" si="375"/>
        <v>0</v>
      </c>
      <c r="N623" s="12">
        <f t="shared" si="375"/>
        <v>7510</v>
      </c>
      <c r="O623" s="12">
        <f t="shared" si="375"/>
        <v>0</v>
      </c>
      <c r="P623" s="12">
        <f t="shared" si="375"/>
        <v>7510</v>
      </c>
      <c r="Q623" s="12">
        <f t="shared" si="375"/>
        <v>0</v>
      </c>
      <c r="R623" s="12">
        <f t="shared" si="375"/>
        <v>7510</v>
      </c>
      <c r="S623" s="12">
        <f t="shared" si="375"/>
        <v>-176.253</v>
      </c>
      <c r="T623" s="12">
        <f t="shared" si="375"/>
        <v>7333.747</v>
      </c>
      <c r="U623" s="12">
        <f t="shared" si="375"/>
        <v>0</v>
      </c>
      <c r="V623" s="12">
        <f>V624</f>
        <v>7333.747</v>
      </c>
    </row>
    <row r="624" spans="1:22" s="34" customFormat="1" ht="29.25" customHeight="1" hidden="1" outlineLevel="1">
      <c r="A624" s="8"/>
      <c r="B624" s="8"/>
      <c r="C624" s="9" t="s">
        <v>114</v>
      </c>
      <c r="D624" s="1"/>
      <c r="E624" s="2" t="s">
        <v>356</v>
      </c>
      <c r="F624" s="12">
        <f t="shared" si="375"/>
        <v>7510</v>
      </c>
      <c r="G624" s="12">
        <f t="shared" si="375"/>
        <v>0</v>
      </c>
      <c r="H624" s="12">
        <f t="shared" si="375"/>
        <v>7510</v>
      </c>
      <c r="I624" s="12">
        <f t="shared" si="375"/>
        <v>0</v>
      </c>
      <c r="J624" s="12">
        <f t="shared" si="375"/>
        <v>7510</v>
      </c>
      <c r="K624" s="12">
        <f t="shared" si="375"/>
        <v>0</v>
      </c>
      <c r="L624" s="12">
        <f t="shared" si="375"/>
        <v>7510</v>
      </c>
      <c r="M624" s="12">
        <f t="shared" si="375"/>
        <v>0</v>
      </c>
      <c r="N624" s="12">
        <f t="shared" si="375"/>
        <v>7510</v>
      </c>
      <c r="O624" s="12">
        <f t="shared" si="375"/>
        <v>0</v>
      </c>
      <c r="P624" s="12">
        <f t="shared" si="375"/>
        <v>7510</v>
      </c>
      <c r="Q624" s="12">
        <f t="shared" si="375"/>
        <v>0</v>
      </c>
      <c r="R624" s="12">
        <f t="shared" si="375"/>
        <v>7510</v>
      </c>
      <c r="S624" s="12">
        <f t="shared" si="375"/>
        <v>-176.253</v>
      </c>
      <c r="T624" s="12">
        <f t="shared" si="375"/>
        <v>7333.747</v>
      </c>
      <c r="U624" s="12">
        <f>U625</f>
        <v>0</v>
      </c>
      <c r="V624" s="12">
        <f>V625</f>
        <v>7333.747</v>
      </c>
    </row>
    <row r="625" spans="1:22" s="34" customFormat="1" ht="15.75" customHeight="1" hidden="1" outlineLevel="1">
      <c r="A625" s="8"/>
      <c r="B625" s="8"/>
      <c r="C625" s="9" t="s">
        <v>516</v>
      </c>
      <c r="D625" s="1"/>
      <c r="E625" s="2" t="s">
        <v>517</v>
      </c>
      <c r="F625" s="12">
        <f aca="true" t="shared" si="376" ref="F625:L625">SUM(F626:F627)</f>
        <v>7510</v>
      </c>
      <c r="G625" s="12">
        <f t="shared" si="376"/>
        <v>0</v>
      </c>
      <c r="H625" s="12">
        <f t="shared" si="376"/>
        <v>7510</v>
      </c>
      <c r="I625" s="12">
        <f t="shared" si="376"/>
        <v>0</v>
      </c>
      <c r="J625" s="12">
        <f t="shared" si="376"/>
        <v>7510</v>
      </c>
      <c r="K625" s="12">
        <f t="shared" si="376"/>
        <v>0</v>
      </c>
      <c r="L625" s="12">
        <f t="shared" si="376"/>
        <v>7510</v>
      </c>
      <c r="M625" s="12">
        <f aca="true" t="shared" si="377" ref="M625:R625">SUM(M626:M627)</f>
        <v>0</v>
      </c>
      <c r="N625" s="12">
        <f t="shared" si="377"/>
        <v>7510</v>
      </c>
      <c r="O625" s="12">
        <f t="shared" si="377"/>
        <v>0</v>
      </c>
      <c r="P625" s="12">
        <f t="shared" si="377"/>
        <v>7510</v>
      </c>
      <c r="Q625" s="12">
        <f t="shared" si="377"/>
        <v>0</v>
      </c>
      <c r="R625" s="12">
        <f t="shared" si="377"/>
        <v>7510</v>
      </c>
      <c r="S625" s="12">
        <f>SUM(S626:S627)</f>
        <v>-176.253</v>
      </c>
      <c r="T625" s="12">
        <f>SUM(T626:T627)</f>
        <v>7333.747</v>
      </c>
      <c r="U625" s="12">
        <f>SUM(U626:U627)</f>
        <v>0</v>
      </c>
      <c r="V625" s="12">
        <f>SUM(V626:V627)</f>
        <v>7333.747</v>
      </c>
    </row>
    <row r="626" spans="1:22" s="34" customFormat="1" ht="54" customHeight="1" hidden="1" outlineLevel="1">
      <c r="A626" s="8"/>
      <c r="B626" s="8"/>
      <c r="C626" s="9"/>
      <c r="D626" s="1" t="s">
        <v>61</v>
      </c>
      <c r="E626" s="2" t="s">
        <v>182</v>
      </c>
      <c r="F626" s="12">
        <v>6391</v>
      </c>
      <c r="G626" s="12"/>
      <c r="H626" s="12">
        <f>SUM(F626:G626)</f>
        <v>6391</v>
      </c>
      <c r="I626" s="12"/>
      <c r="J626" s="12">
        <f>SUM(H626:I626)</f>
        <v>6391</v>
      </c>
      <c r="K626" s="12"/>
      <c r="L626" s="12">
        <f>SUM(J626:K626)</f>
        <v>6391</v>
      </c>
      <c r="M626" s="12"/>
      <c r="N626" s="12">
        <f>SUM(L626:M626)</f>
        <v>6391</v>
      </c>
      <c r="O626" s="12"/>
      <c r="P626" s="12">
        <f>SUM(N626:O626)</f>
        <v>6391</v>
      </c>
      <c r="Q626" s="12"/>
      <c r="R626" s="12">
        <f>SUM(P626:Q626)</f>
        <v>6391</v>
      </c>
      <c r="S626" s="12"/>
      <c r="T626" s="12">
        <f>SUM(R626:S626)</f>
        <v>6391</v>
      </c>
      <c r="U626" s="12"/>
      <c r="V626" s="12">
        <f>SUM(T626:U626)</f>
        <v>6391</v>
      </c>
    </row>
    <row r="627" spans="1:22" s="34" customFormat="1" ht="28.5" customHeight="1" hidden="1" outlineLevel="1">
      <c r="A627" s="8"/>
      <c r="B627" s="8"/>
      <c r="C627" s="9"/>
      <c r="D627" s="1" t="s">
        <v>137</v>
      </c>
      <c r="E627" s="2" t="s">
        <v>64</v>
      </c>
      <c r="F627" s="12">
        <v>1119</v>
      </c>
      <c r="G627" s="12"/>
      <c r="H627" s="12">
        <f>SUM(F627:G627)</f>
        <v>1119</v>
      </c>
      <c r="I627" s="12"/>
      <c r="J627" s="12">
        <f>SUM(H627:I627)</f>
        <v>1119</v>
      </c>
      <c r="K627" s="12"/>
      <c r="L627" s="12">
        <f>SUM(J627:K627)</f>
        <v>1119</v>
      </c>
      <c r="M627" s="12"/>
      <c r="N627" s="12">
        <f>SUM(L627:M627)</f>
        <v>1119</v>
      </c>
      <c r="O627" s="12"/>
      <c r="P627" s="12">
        <f>SUM(N627:O627)</f>
        <v>1119</v>
      </c>
      <c r="Q627" s="12"/>
      <c r="R627" s="12">
        <f>SUM(P627:Q627)</f>
        <v>1119</v>
      </c>
      <c r="S627" s="12">
        <v>-176.253</v>
      </c>
      <c r="T627" s="12">
        <f>SUM(R627:S627)</f>
        <v>942.7470000000001</v>
      </c>
      <c r="U627" s="12"/>
      <c r="V627" s="12">
        <f>SUM(T627:U627)</f>
        <v>942.7470000000001</v>
      </c>
    </row>
    <row r="628" spans="1:22" s="34" customFormat="1" ht="16.5" customHeight="1" hidden="1" outlineLevel="1">
      <c r="A628" s="8"/>
      <c r="B628" s="8" t="s">
        <v>175</v>
      </c>
      <c r="C628" s="37"/>
      <c r="D628" s="8"/>
      <c r="E628" s="10" t="s">
        <v>176</v>
      </c>
      <c r="F628" s="12">
        <f aca="true" t="shared" si="378" ref="F628:V628">F629</f>
        <v>6041.2</v>
      </c>
      <c r="G628" s="12">
        <f t="shared" si="378"/>
        <v>0</v>
      </c>
      <c r="H628" s="12">
        <f t="shared" si="378"/>
        <v>6041.2</v>
      </c>
      <c r="I628" s="12">
        <f t="shared" si="378"/>
        <v>0</v>
      </c>
      <c r="J628" s="12">
        <f t="shared" si="378"/>
        <v>6041.2</v>
      </c>
      <c r="K628" s="12">
        <f t="shared" si="378"/>
        <v>0</v>
      </c>
      <c r="L628" s="12">
        <f t="shared" si="378"/>
        <v>6041.2</v>
      </c>
      <c r="M628" s="12">
        <f t="shared" si="378"/>
        <v>0</v>
      </c>
      <c r="N628" s="12">
        <f t="shared" si="378"/>
        <v>6041.2</v>
      </c>
      <c r="O628" s="12">
        <f t="shared" si="378"/>
        <v>0</v>
      </c>
      <c r="P628" s="12">
        <f t="shared" si="378"/>
        <v>6041.2</v>
      </c>
      <c r="Q628" s="12">
        <f t="shared" si="378"/>
        <v>0</v>
      </c>
      <c r="R628" s="12">
        <f t="shared" si="378"/>
        <v>6041.2</v>
      </c>
      <c r="S628" s="12">
        <f t="shared" si="378"/>
        <v>0</v>
      </c>
      <c r="T628" s="12">
        <f t="shared" si="378"/>
        <v>6041.2</v>
      </c>
      <c r="U628" s="12">
        <f t="shared" si="378"/>
        <v>0</v>
      </c>
      <c r="V628" s="12">
        <f t="shared" si="378"/>
        <v>6041.2</v>
      </c>
    </row>
    <row r="629" spans="1:22" s="34" customFormat="1" ht="16.5" customHeight="1" hidden="1" outlineLevel="1">
      <c r="A629" s="8"/>
      <c r="B629" s="8" t="s">
        <v>43</v>
      </c>
      <c r="C629" s="37"/>
      <c r="D629" s="8"/>
      <c r="E629" s="10" t="s">
        <v>44</v>
      </c>
      <c r="F629" s="12">
        <f aca="true" t="shared" si="379" ref="F629:L629">F646+F630</f>
        <v>6041.2</v>
      </c>
      <c r="G629" s="12">
        <f t="shared" si="379"/>
        <v>0</v>
      </c>
      <c r="H629" s="12">
        <f t="shared" si="379"/>
        <v>6041.2</v>
      </c>
      <c r="I629" s="12">
        <f t="shared" si="379"/>
        <v>0</v>
      </c>
      <c r="J629" s="12">
        <f t="shared" si="379"/>
        <v>6041.2</v>
      </c>
      <c r="K629" s="12">
        <f t="shared" si="379"/>
        <v>0</v>
      </c>
      <c r="L629" s="12">
        <f t="shared" si="379"/>
        <v>6041.2</v>
      </c>
      <c r="M629" s="12">
        <f aca="true" t="shared" si="380" ref="M629:R629">M646+M630</f>
        <v>0</v>
      </c>
      <c r="N629" s="12">
        <f t="shared" si="380"/>
        <v>6041.2</v>
      </c>
      <c r="O629" s="12">
        <f t="shared" si="380"/>
        <v>0</v>
      </c>
      <c r="P629" s="12">
        <f t="shared" si="380"/>
        <v>6041.2</v>
      </c>
      <c r="Q629" s="12">
        <f t="shared" si="380"/>
        <v>0</v>
      </c>
      <c r="R629" s="12">
        <f t="shared" si="380"/>
        <v>6041.2</v>
      </c>
      <c r="S629" s="12">
        <f>S646+S630</f>
        <v>0</v>
      </c>
      <c r="T629" s="12">
        <f>T646+T630</f>
        <v>6041.2</v>
      </c>
      <c r="U629" s="12">
        <f>U646+U630</f>
        <v>0</v>
      </c>
      <c r="V629" s="12">
        <f>V646+V630</f>
        <v>6041.2</v>
      </c>
    </row>
    <row r="630" spans="1:22" s="34" customFormat="1" ht="28.5" customHeight="1" hidden="1" outlineLevel="1">
      <c r="A630" s="8"/>
      <c r="B630" s="8"/>
      <c r="C630" s="9" t="s">
        <v>210</v>
      </c>
      <c r="D630" s="33"/>
      <c r="E630" s="10" t="s">
        <v>535</v>
      </c>
      <c r="F630" s="12">
        <f aca="true" t="shared" si="381" ref="F630:L630">F636+F641+F631</f>
        <v>6015.7</v>
      </c>
      <c r="G630" s="12">
        <f t="shared" si="381"/>
        <v>0</v>
      </c>
      <c r="H630" s="12">
        <f t="shared" si="381"/>
        <v>6015.7</v>
      </c>
      <c r="I630" s="12">
        <f t="shared" si="381"/>
        <v>0</v>
      </c>
      <c r="J630" s="12">
        <f t="shared" si="381"/>
        <v>6015.7</v>
      </c>
      <c r="K630" s="12">
        <f t="shared" si="381"/>
        <v>0</v>
      </c>
      <c r="L630" s="12">
        <f t="shared" si="381"/>
        <v>6015.7</v>
      </c>
      <c r="M630" s="12">
        <f aca="true" t="shared" si="382" ref="M630:R630">M636+M641+M631</f>
        <v>0</v>
      </c>
      <c r="N630" s="12">
        <f t="shared" si="382"/>
        <v>6015.7</v>
      </c>
      <c r="O630" s="12">
        <f t="shared" si="382"/>
        <v>0</v>
      </c>
      <c r="P630" s="12">
        <f t="shared" si="382"/>
        <v>6015.7</v>
      </c>
      <c r="Q630" s="12">
        <f t="shared" si="382"/>
        <v>0</v>
      </c>
      <c r="R630" s="12">
        <f t="shared" si="382"/>
        <v>6015.7</v>
      </c>
      <c r="S630" s="12">
        <f>S636+S641+S631</f>
        <v>0</v>
      </c>
      <c r="T630" s="12">
        <f>T636+T641+T631</f>
        <v>6015.7</v>
      </c>
      <c r="U630" s="12">
        <f>U636+U641+U631</f>
        <v>0</v>
      </c>
      <c r="V630" s="12">
        <f>V636+V641+V631</f>
        <v>6015.7</v>
      </c>
    </row>
    <row r="631" spans="1:22" s="34" customFormat="1" ht="16.5" customHeight="1" hidden="1" outlineLevel="1">
      <c r="A631" s="8"/>
      <c r="B631" s="8"/>
      <c r="C631" s="9" t="s">
        <v>211</v>
      </c>
      <c r="D631" s="33"/>
      <c r="E631" s="10" t="s">
        <v>134</v>
      </c>
      <c r="F631" s="12">
        <f aca="true" t="shared" si="383" ref="F631:U632">F632</f>
        <v>66.8</v>
      </c>
      <c r="G631" s="12">
        <f t="shared" si="383"/>
        <v>0</v>
      </c>
      <c r="H631" s="12">
        <f t="shared" si="383"/>
        <v>66.8</v>
      </c>
      <c r="I631" s="12">
        <f t="shared" si="383"/>
        <v>0</v>
      </c>
      <c r="J631" s="12">
        <f t="shared" si="383"/>
        <v>66.8</v>
      </c>
      <c r="K631" s="12">
        <f t="shared" si="383"/>
        <v>0</v>
      </c>
      <c r="L631" s="12">
        <f t="shared" si="383"/>
        <v>66.8</v>
      </c>
      <c r="M631" s="12">
        <f t="shared" si="383"/>
        <v>0</v>
      </c>
      <c r="N631" s="12">
        <f t="shared" si="383"/>
        <v>66.8</v>
      </c>
      <c r="O631" s="12">
        <f t="shared" si="383"/>
        <v>0</v>
      </c>
      <c r="P631" s="12">
        <f t="shared" si="383"/>
        <v>66.8</v>
      </c>
      <c r="Q631" s="12">
        <f t="shared" si="383"/>
        <v>0</v>
      </c>
      <c r="R631" s="12">
        <f t="shared" si="383"/>
        <v>66.8</v>
      </c>
      <c r="S631" s="12">
        <f t="shared" si="383"/>
        <v>0</v>
      </c>
      <c r="T631" s="12">
        <f t="shared" si="383"/>
        <v>66.8</v>
      </c>
      <c r="U631" s="12">
        <f t="shared" si="383"/>
        <v>0</v>
      </c>
      <c r="V631" s="12">
        <f>V632</f>
        <v>66.8</v>
      </c>
    </row>
    <row r="632" spans="1:22" s="34" customFormat="1" ht="30" customHeight="1" hidden="1" outlineLevel="1">
      <c r="A632" s="8"/>
      <c r="B632" s="8"/>
      <c r="C632" s="9" t="s">
        <v>212</v>
      </c>
      <c r="D632" s="33"/>
      <c r="E632" s="10" t="s">
        <v>67</v>
      </c>
      <c r="F632" s="12">
        <f t="shared" si="383"/>
        <v>66.8</v>
      </c>
      <c r="G632" s="12">
        <f t="shared" si="383"/>
        <v>0</v>
      </c>
      <c r="H632" s="12">
        <f t="shared" si="383"/>
        <v>66.8</v>
      </c>
      <c r="I632" s="12">
        <f t="shared" si="383"/>
        <v>0</v>
      </c>
      <c r="J632" s="12">
        <f t="shared" si="383"/>
        <v>66.8</v>
      </c>
      <c r="K632" s="12">
        <f t="shared" si="383"/>
        <v>0</v>
      </c>
      <c r="L632" s="12">
        <f t="shared" si="383"/>
        <v>66.8</v>
      </c>
      <c r="M632" s="12">
        <f t="shared" si="383"/>
        <v>0</v>
      </c>
      <c r="N632" s="12">
        <f t="shared" si="383"/>
        <v>66.8</v>
      </c>
      <c r="O632" s="12">
        <f t="shared" si="383"/>
        <v>0</v>
      </c>
      <c r="P632" s="12">
        <f t="shared" si="383"/>
        <v>66.8</v>
      </c>
      <c r="Q632" s="12">
        <f t="shared" si="383"/>
        <v>0</v>
      </c>
      <c r="R632" s="12">
        <f t="shared" si="383"/>
        <v>66.8</v>
      </c>
      <c r="S632" s="12">
        <f t="shared" si="383"/>
        <v>0</v>
      </c>
      <c r="T632" s="12">
        <f t="shared" si="383"/>
        <v>66.8</v>
      </c>
      <c r="U632" s="12">
        <f>U633</f>
        <v>0</v>
      </c>
      <c r="V632" s="12">
        <f>V633</f>
        <v>66.8</v>
      </c>
    </row>
    <row r="633" spans="1:22" s="115" customFormat="1" ht="30" customHeight="1" hidden="1" outlineLevel="1">
      <c r="A633" s="8"/>
      <c r="B633" s="8"/>
      <c r="C633" s="9" t="s">
        <v>215</v>
      </c>
      <c r="D633" s="33"/>
      <c r="E633" s="10" t="s">
        <v>378</v>
      </c>
      <c r="F633" s="12">
        <f aca="true" t="shared" si="384" ref="F633:L633">SUM(F634:F635)</f>
        <v>66.8</v>
      </c>
      <c r="G633" s="12">
        <f t="shared" si="384"/>
        <v>0</v>
      </c>
      <c r="H633" s="12">
        <f t="shared" si="384"/>
        <v>66.8</v>
      </c>
      <c r="I633" s="12">
        <f t="shared" si="384"/>
        <v>0</v>
      </c>
      <c r="J633" s="12">
        <f t="shared" si="384"/>
        <v>66.8</v>
      </c>
      <c r="K633" s="12">
        <f t="shared" si="384"/>
        <v>0</v>
      </c>
      <c r="L633" s="12">
        <f t="shared" si="384"/>
        <v>66.8</v>
      </c>
      <c r="M633" s="12">
        <f aca="true" t="shared" si="385" ref="M633:R633">SUM(M634:M635)</f>
        <v>0</v>
      </c>
      <c r="N633" s="12">
        <f t="shared" si="385"/>
        <v>66.8</v>
      </c>
      <c r="O633" s="12">
        <f t="shared" si="385"/>
        <v>0</v>
      </c>
      <c r="P633" s="12">
        <f t="shared" si="385"/>
        <v>66.8</v>
      </c>
      <c r="Q633" s="12">
        <f t="shared" si="385"/>
        <v>0</v>
      </c>
      <c r="R633" s="12">
        <f t="shared" si="385"/>
        <v>66.8</v>
      </c>
      <c r="S633" s="12">
        <f>SUM(S634:S635)</f>
        <v>0</v>
      </c>
      <c r="T633" s="12">
        <f>SUM(T634:T635)</f>
        <v>66.8</v>
      </c>
      <c r="U633" s="12">
        <f>SUM(U634:U635)</f>
        <v>0</v>
      </c>
      <c r="V633" s="12">
        <f>SUM(V634:V635)</f>
        <v>66.8</v>
      </c>
    </row>
    <row r="634" spans="1:22" s="34" customFormat="1" ht="54" customHeight="1" hidden="1" outlineLevel="1">
      <c r="A634" s="8"/>
      <c r="B634" s="8"/>
      <c r="C634" s="9"/>
      <c r="D634" s="1" t="s">
        <v>61</v>
      </c>
      <c r="E634" s="2" t="s">
        <v>182</v>
      </c>
      <c r="F634" s="12">
        <v>65</v>
      </c>
      <c r="G634" s="12"/>
      <c r="H634" s="12">
        <f>SUM(F634:G634)</f>
        <v>65</v>
      </c>
      <c r="I634" s="12"/>
      <c r="J634" s="12">
        <f>SUM(H634:I634)</f>
        <v>65</v>
      </c>
      <c r="K634" s="12"/>
      <c r="L634" s="12">
        <f>SUM(J634:K634)</f>
        <v>65</v>
      </c>
      <c r="M634" s="12"/>
      <c r="N634" s="12">
        <f>SUM(L634:M634)</f>
        <v>65</v>
      </c>
      <c r="O634" s="12"/>
      <c r="P634" s="12">
        <f>SUM(N634:O634)</f>
        <v>65</v>
      </c>
      <c r="Q634" s="12"/>
      <c r="R634" s="12">
        <f>SUM(P634:Q634)</f>
        <v>65</v>
      </c>
      <c r="S634" s="12"/>
      <c r="T634" s="12">
        <f>SUM(R634:S634)</f>
        <v>65</v>
      </c>
      <c r="U634" s="12"/>
      <c r="V634" s="12">
        <f>SUM(T634:U634)</f>
        <v>65</v>
      </c>
    </row>
    <row r="635" spans="1:22" s="34" customFormat="1" ht="28.5" customHeight="1" hidden="1" outlineLevel="1">
      <c r="A635" s="8"/>
      <c r="B635" s="8"/>
      <c r="C635" s="9"/>
      <c r="D635" s="1" t="s">
        <v>137</v>
      </c>
      <c r="E635" s="2" t="s">
        <v>64</v>
      </c>
      <c r="F635" s="12">
        <v>1.8</v>
      </c>
      <c r="G635" s="12"/>
      <c r="H635" s="12">
        <f>SUM(F635:G635)</f>
        <v>1.8</v>
      </c>
      <c r="I635" s="12"/>
      <c r="J635" s="12">
        <f>SUM(H635:I635)</f>
        <v>1.8</v>
      </c>
      <c r="K635" s="12"/>
      <c r="L635" s="12">
        <f>SUM(J635:K635)</f>
        <v>1.8</v>
      </c>
      <c r="M635" s="12"/>
      <c r="N635" s="12">
        <f>SUM(L635:M635)</f>
        <v>1.8</v>
      </c>
      <c r="O635" s="12"/>
      <c r="P635" s="12">
        <f>SUM(N635:O635)</f>
        <v>1.8</v>
      </c>
      <c r="Q635" s="12"/>
      <c r="R635" s="12">
        <f>SUM(P635:Q635)</f>
        <v>1.8</v>
      </c>
      <c r="S635" s="12"/>
      <c r="T635" s="12">
        <f>SUM(R635:S635)</f>
        <v>1.8</v>
      </c>
      <c r="U635" s="12"/>
      <c r="V635" s="12">
        <f>SUM(T635:U635)</f>
        <v>1.8</v>
      </c>
    </row>
    <row r="636" spans="1:22" s="34" customFormat="1" ht="16.5" customHeight="1" hidden="1" outlineLevel="1">
      <c r="A636" s="8"/>
      <c r="B636" s="8"/>
      <c r="C636" s="9" t="s">
        <v>227</v>
      </c>
      <c r="D636" s="1"/>
      <c r="E636" s="2" t="s">
        <v>141</v>
      </c>
      <c r="F636" s="12">
        <f aca="true" t="shared" si="386" ref="F636:U637">F637</f>
        <v>55</v>
      </c>
      <c r="G636" s="12">
        <f t="shared" si="386"/>
        <v>0</v>
      </c>
      <c r="H636" s="12">
        <f t="shared" si="386"/>
        <v>55</v>
      </c>
      <c r="I636" s="12">
        <f t="shared" si="386"/>
        <v>0</v>
      </c>
      <c r="J636" s="12">
        <f t="shared" si="386"/>
        <v>55</v>
      </c>
      <c r="K636" s="12">
        <f t="shared" si="386"/>
        <v>0</v>
      </c>
      <c r="L636" s="12">
        <f t="shared" si="386"/>
        <v>55</v>
      </c>
      <c r="M636" s="12">
        <f t="shared" si="386"/>
        <v>0</v>
      </c>
      <c r="N636" s="12">
        <f t="shared" si="386"/>
        <v>55</v>
      </c>
      <c r="O636" s="12">
        <f t="shared" si="386"/>
        <v>0</v>
      </c>
      <c r="P636" s="12">
        <f t="shared" si="386"/>
        <v>55</v>
      </c>
      <c r="Q636" s="12">
        <f t="shared" si="386"/>
        <v>0</v>
      </c>
      <c r="R636" s="12">
        <f t="shared" si="386"/>
        <v>55</v>
      </c>
      <c r="S636" s="12">
        <f t="shared" si="386"/>
        <v>0</v>
      </c>
      <c r="T636" s="12">
        <f t="shared" si="386"/>
        <v>55</v>
      </c>
      <c r="U636" s="12">
        <f t="shared" si="386"/>
        <v>0</v>
      </c>
      <c r="V636" s="12">
        <f>V637</f>
        <v>55</v>
      </c>
    </row>
    <row r="637" spans="1:22" s="34" customFormat="1" ht="42" customHeight="1" hidden="1" outlineLevel="1">
      <c r="A637" s="8"/>
      <c r="B637" s="8"/>
      <c r="C637" s="9" t="s">
        <v>228</v>
      </c>
      <c r="D637" s="1"/>
      <c r="E637" s="2" t="s">
        <v>167</v>
      </c>
      <c r="F637" s="12">
        <f t="shared" si="386"/>
        <v>55</v>
      </c>
      <c r="G637" s="12">
        <f t="shared" si="386"/>
        <v>0</v>
      </c>
      <c r="H637" s="12">
        <f t="shared" si="386"/>
        <v>55</v>
      </c>
      <c r="I637" s="12">
        <f t="shared" si="386"/>
        <v>0</v>
      </c>
      <c r="J637" s="12">
        <f t="shared" si="386"/>
        <v>55</v>
      </c>
      <c r="K637" s="12">
        <f t="shared" si="386"/>
        <v>0</v>
      </c>
      <c r="L637" s="12">
        <f t="shared" si="386"/>
        <v>55</v>
      </c>
      <c r="M637" s="12">
        <f t="shared" si="386"/>
        <v>0</v>
      </c>
      <c r="N637" s="12">
        <f t="shared" si="386"/>
        <v>55</v>
      </c>
      <c r="O637" s="12">
        <f t="shared" si="386"/>
        <v>0</v>
      </c>
      <c r="P637" s="12">
        <f t="shared" si="386"/>
        <v>55</v>
      </c>
      <c r="Q637" s="12">
        <f t="shared" si="386"/>
        <v>0</v>
      </c>
      <c r="R637" s="12">
        <f t="shared" si="386"/>
        <v>55</v>
      </c>
      <c r="S637" s="12">
        <f t="shared" si="386"/>
        <v>0</v>
      </c>
      <c r="T637" s="12">
        <f t="shared" si="386"/>
        <v>55</v>
      </c>
      <c r="U637" s="12">
        <f>U638</f>
        <v>0</v>
      </c>
      <c r="V637" s="12">
        <f>V638</f>
        <v>55</v>
      </c>
    </row>
    <row r="638" spans="1:22" s="115" customFormat="1" ht="15.75" customHeight="1" hidden="1" outlineLevel="1">
      <c r="A638" s="8"/>
      <c r="B638" s="8"/>
      <c r="C638" s="9" t="s">
        <v>230</v>
      </c>
      <c r="D638" s="33"/>
      <c r="E638" s="10" t="s">
        <v>66</v>
      </c>
      <c r="F638" s="12">
        <f aca="true" t="shared" si="387" ref="F638:L638">SUM(F639:F640)</f>
        <v>55</v>
      </c>
      <c r="G638" s="12">
        <f t="shared" si="387"/>
        <v>0</v>
      </c>
      <c r="H638" s="12">
        <f t="shared" si="387"/>
        <v>55</v>
      </c>
      <c r="I638" s="12">
        <f t="shared" si="387"/>
        <v>0</v>
      </c>
      <c r="J638" s="12">
        <f t="shared" si="387"/>
        <v>55</v>
      </c>
      <c r="K638" s="12">
        <f t="shared" si="387"/>
        <v>0</v>
      </c>
      <c r="L638" s="12">
        <f t="shared" si="387"/>
        <v>55</v>
      </c>
      <c r="M638" s="12">
        <f aca="true" t="shared" si="388" ref="M638:R638">SUM(M639:M640)</f>
        <v>0</v>
      </c>
      <c r="N638" s="12">
        <f t="shared" si="388"/>
        <v>55</v>
      </c>
      <c r="O638" s="12">
        <f t="shared" si="388"/>
        <v>0</v>
      </c>
      <c r="P638" s="12">
        <f t="shared" si="388"/>
        <v>55</v>
      </c>
      <c r="Q638" s="12">
        <f t="shared" si="388"/>
        <v>0</v>
      </c>
      <c r="R638" s="12">
        <f t="shared" si="388"/>
        <v>55</v>
      </c>
      <c r="S638" s="12">
        <f>SUM(S639:S640)</f>
        <v>0</v>
      </c>
      <c r="T638" s="12">
        <f>SUM(T639:T640)</f>
        <v>55</v>
      </c>
      <c r="U638" s="12">
        <f>SUM(U639:U640)</f>
        <v>0</v>
      </c>
      <c r="V638" s="12">
        <f>SUM(V639:V640)</f>
        <v>55</v>
      </c>
    </row>
    <row r="639" spans="1:22" s="34" customFormat="1" ht="54.75" customHeight="1" hidden="1" outlineLevel="1">
      <c r="A639" s="8"/>
      <c r="B639" s="8"/>
      <c r="C639" s="37"/>
      <c r="D639" s="1" t="s">
        <v>61</v>
      </c>
      <c r="E639" s="2" t="s">
        <v>182</v>
      </c>
      <c r="F639" s="12">
        <v>54</v>
      </c>
      <c r="G639" s="12"/>
      <c r="H639" s="12">
        <f>SUM(F639:G639)</f>
        <v>54</v>
      </c>
      <c r="I639" s="12"/>
      <c r="J639" s="12">
        <f>SUM(H639:I639)</f>
        <v>54</v>
      </c>
      <c r="K639" s="12"/>
      <c r="L639" s="12">
        <f>SUM(J639:K639)</f>
        <v>54</v>
      </c>
      <c r="M639" s="12"/>
      <c r="N639" s="12">
        <f>SUM(L639:M639)</f>
        <v>54</v>
      </c>
      <c r="O639" s="12"/>
      <c r="P639" s="12">
        <f>SUM(N639:O639)</f>
        <v>54</v>
      </c>
      <c r="Q639" s="12"/>
      <c r="R639" s="12">
        <f>SUM(P639:Q639)</f>
        <v>54</v>
      </c>
      <c r="S639" s="12"/>
      <c r="T639" s="12">
        <f>SUM(R639:S639)</f>
        <v>54</v>
      </c>
      <c r="U639" s="12"/>
      <c r="V639" s="12">
        <f>SUM(T639:U639)</f>
        <v>54</v>
      </c>
    </row>
    <row r="640" spans="1:22" s="34" customFormat="1" ht="30.75" customHeight="1" hidden="1" outlineLevel="1">
      <c r="A640" s="8"/>
      <c r="B640" s="8"/>
      <c r="C640" s="37"/>
      <c r="D640" s="1" t="s">
        <v>137</v>
      </c>
      <c r="E640" s="2" t="s">
        <v>64</v>
      </c>
      <c r="F640" s="12">
        <v>1</v>
      </c>
      <c r="G640" s="12"/>
      <c r="H640" s="12">
        <f>SUM(F640:G640)</f>
        <v>1</v>
      </c>
      <c r="I640" s="12"/>
      <c r="J640" s="12">
        <f>SUM(H640:I640)</f>
        <v>1</v>
      </c>
      <c r="K640" s="12"/>
      <c r="L640" s="12">
        <f>SUM(J640:K640)</f>
        <v>1</v>
      </c>
      <c r="M640" s="12"/>
      <c r="N640" s="12">
        <f>SUM(L640:M640)</f>
        <v>1</v>
      </c>
      <c r="O640" s="12"/>
      <c r="P640" s="12">
        <f>SUM(N640:O640)</f>
        <v>1</v>
      </c>
      <c r="Q640" s="12"/>
      <c r="R640" s="12">
        <f>SUM(P640:Q640)</f>
        <v>1</v>
      </c>
      <c r="S640" s="12"/>
      <c r="T640" s="12">
        <f>SUM(R640:S640)</f>
        <v>1</v>
      </c>
      <c r="U640" s="12"/>
      <c r="V640" s="12">
        <f>SUM(T640:U640)</f>
        <v>1</v>
      </c>
    </row>
    <row r="641" spans="1:22" s="34" customFormat="1" ht="30.75" customHeight="1" hidden="1" outlineLevel="1">
      <c r="A641" s="8"/>
      <c r="B641" s="8"/>
      <c r="C641" s="9" t="s">
        <v>232</v>
      </c>
      <c r="D641" s="1"/>
      <c r="E641" s="2" t="s">
        <v>105</v>
      </c>
      <c r="F641" s="12">
        <f aca="true" t="shared" si="389" ref="F641:U642">F642</f>
        <v>5893.9</v>
      </c>
      <c r="G641" s="12">
        <f t="shared" si="389"/>
        <v>0</v>
      </c>
      <c r="H641" s="12">
        <f t="shared" si="389"/>
        <v>5893.9</v>
      </c>
      <c r="I641" s="12">
        <f t="shared" si="389"/>
        <v>0</v>
      </c>
      <c r="J641" s="12">
        <f t="shared" si="389"/>
        <v>5893.9</v>
      </c>
      <c r="K641" s="12">
        <f t="shared" si="389"/>
        <v>0</v>
      </c>
      <c r="L641" s="12">
        <f t="shared" si="389"/>
        <v>5893.9</v>
      </c>
      <c r="M641" s="12">
        <f t="shared" si="389"/>
        <v>0</v>
      </c>
      <c r="N641" s="12">
        <f t="shared" si="389"/>
        <v>5893.9</v>
      </c>
      <c r="O641" s="12">
        <f t="shared" si="389"/>
        <v>0</v>
      </c>
      <c r="P641" s="12">
        <f t="shared" si="389"/>
        <v>5893.9</v>
      </c>
      <c r="Q641" s="12">
        <f t="shared" si="389"/>
        <v>0</v>
      </c>
      <c r="R641" s="12">
        <f t="shared" si="389"/>
        <v>5893.9</v>
      </c>
      <c r="S641" s="12">
        <f t="shared" si="389"/>
        <v>0</v>
      </c>
      <c r="T641" s="12">
        <f t="shared" si="389"/>
        <v>5893.9</v>
      </c>
      <c r="U641" s="12">
        <f t="shared" si="389"/>
        <v>0</v>
      </c>
      <c r="V641" s="12">
        <f>V642</f>
        <v>5893.9</v>
      </c>
    </row>
    <row r="642" spans="1:22" s="34" customFormat="1" ht="42" customHeight="1" hidden="1" outlineLevel="1">
      <c r="A642" s="8"/>
      <c r="B642" s="8"/>
      <c r="C642" s="9" t="s">
        <v>233</v>
      </c>
      <c r="D642" s="3"/>
      <c r="E642" s="2" t="s">
        <v>534</v>
      </c>
      <c r="F642" s="12">
        <f t="shared" si="389"/>
        <v>5893.9</v>
      </c>
      <c r="G642" s="12">
        <f t="shared" si="389"/>
        <v>0</v>
      </c>
      <c r="H642" s="12">
        <f t="shared" si="389"/>
        <v>5893.9</v>
      </c>
      <c r="I642" s="12">
        <f t="shared" si="389"/>
        <v>0</v>
      </c>
      <c r="J642" s="12">
        <f t="shared" si="389"/>
        <v>5893.9</v>
      </c>
      <c r="K642" s="12">
        <f t="shared" si="389"/>
        <v>0</v>
      </c>
      <c r="L642" s="12">
        <f t="shared" si="389"/>
        <v>5893.9</v>
      </c>
      <c r="M642" s="12">
        <f t="shared" si="389"/>
        <v>0</v>
      </c>
      <c r="N642" s="12">
        <f t="shared" si="389"/>
        <v>5893.9</v>
      </c>
      <c r="O642" s="12">
        <f t="shared" si="389"/>
        <v>0</v>
      </c>
      <c r="P642" s="12">
        <f t="shared" si="389"/>
        <v>5893.9</v>
      </c>
      <c r="Q642" s="12">
        <f t="shared" si="389"/>
        <v>0</v>
      </c>
      <c r="R642" s="12">
        <f t="shared" si="389"/>
        <v>5893.9</v>
      </c>
      <c r="S642" s="12">
        <f t="shared" si="389"/>
        <v>0</v>
      </c>
      <c r="T642" s="12">
        <f t="shared" si="389"/>
        <v>5893.9</v>
      </c>
      <c r="U642" s="12">
        <f>U643</f>
        <v>0</v>
      </c>
      <c r="V642" s="12">
        <f>V643</f>
        <v>5893.9</v>
      </c>
    </row>
    <row r="643" spans="1:22" s="115" customFormat="1" ht="29.25" customHeight="1" hidden="1" outlineLevel="1">
      <c r="A643" s="8"/>
      <c r="B643" s="8"/>
      <c r="C643" s="9" t="s">
        <v>235</v>
      </c>
      <c r="D643" s="33"/>
      <c r="E643" s="10" t="s">
        <v>378</v>
      </c>
      <c r="F643" s="12">
        <f aca="true" t="shared" si="390" ref="F643:L643">SUM(F644:F645)</f>
        <v>5893.9</v>
      </c>
      <c r="G643" s="12">
        <f t="shared" si="390"/>
        <v>0</v>
      </c>
      <c r="H643" s="12">
        <f t="shared" si="390"/>
        <v>5893.9</v>
      </c>
      <c r="I643" s="12">
        <f t="shared" si="390"/>
        <v>0</v>
      </c>
      <c r="J643" s="12">
        <f t="shared" si="390"/>
        <v>5893.9</v>
      </c>
      <c r="K643" s="12">
        <f t="shared" si="390"/>
        <v>0</v>
      </c>
      <c r="L643" s="12">
        <f t="shared" si="390"/>
        <v>5893.9</v>
      </c>
      <c r="M643" s="12">
        <f aca="true" t="shared" si="391" ref="M643:R643">SUM(M644:M645)</f>
        <v>0</v>
      </c>
      <c r="N643" s="12">
        <f t="shared" si="391"/>
        <v>5893.9</v>
      </c>
      <c r="O643" s="12">
        <f t="shared" si="391"/>
        <v>0</v>
      </c>
      <c r="P643" s="12">
        <f t="shared" si="391"/>
        <v>5893.9</v>
      </c>
      <c r="Q643" s="12">
        <f t="shared" si="391"/>
        <v>0</v>
      </c>
      <c r="R643" s="12">
        <f t="shared" si="391"/>
        <v>5893.9</v>
      </c>
      <c r="S643" s="12">
        <f>SUM(S644:S645)</f>
        <v>0</v>
      </c>
      <c r="T643" s="12">
        <f>SUM(T644:T645)</f>
        <v>5893.9</v>
      </c>
      <c r="U643" s="12">
        <f>SUM(U644:U645)</f>
        <v>0</v>
      </c>
      <c r="V643" s="12">
        <f>SUM(V644:V645)</f>
        <v>5893.9</v>
      </c>
    </row>
    <row r="644" spans="1:22" s="34" customFormat="1" ht="54.75" customHeight="1" hidden="1" outlineLevel="1">
      <c r="A644" s="8"/>
      <c r="B644" s="8"/>
      <c r="C644" s="9"/>
      <c r="D644" s="1" t="s">
        <v>61</v>
      </c>
      <c r="E644" s="2" t="s">
        <v>182</v>
      </c>
      <c r="F644" s="12">
        <v>5893</v>
      </c>
      <c r="G644" s="12"/>
      <c r="H644" s="12">
        <f>SUM(F644:G644)</f>
        <v>5893</v>
      </c>
      <c r="I644" s="12"/>
      <c r="J644" s="12">
        <f>SUM(H644:I644)</f>
        <v>5893</v>
      </c>
      <c r="K644" s="12"/>
      <c r="L644" s="12">
        <f>SUM(J644:K644)</f>
        <v>5893</v>
      </c>
      <c r="M644" s="12"/>
      <c r="N644" s="12">
        <f>SUM(L644:M644)</f>
        <v>5893</v>
      </c>
      <c r="O644" s="12"/>
      <c r="P644" s="12">
        <f>SUM(N644:O644)</f>
        <v>5893</v>
      </c>
      <c r="Q644" s="12"/>
      <c r="R644" s="12">
        <f>SUM(P644:Q644)</f>
        <v>5893</v>
      </c>
      <c r="S644" s="12"/>
      <c r="T644" s="12">
        <f>SUM(R644:S644)</f>
        <v>5893</v>
      </c>
      <c r="U644" s="12"/>
      <c r="V644" s="12">
        <f>SUM(T644:U644)</f>
        <v>5893</v>
      </c>
    </row>
    <row r="645" spans="1:22" s="34" customFormat="1" ht="27.75" customHeight="1" hidden="1" outlineLevel="1">
      <c r="A645" s="8"/>
      <c r="B645" s="8"/>
      <c r="C645" s="9"/>
      <c r="D645" s="1" t="s">
        <v>137</v>
      </c>
      <c r="E645" s="2" t="s">
        <v>64</v>
      </c>
      <c r="F645" s="12">
        <v>0.9</v>
      </c>
      <c r="G645" s="12"/>
      <c r="H645" s="12">
        <f>SUM(F645:G645)</f>
        <v>0.9</v>
      </c>
      <c r="I645" s="12"/>
      <c r="J645" s="12">
        <f>SUM(H645:I645)</f>
        <v>0.9</v>
      </c>
      <c r="K645" s="12"/>
      <c r="L645" s="12">
        <f>SUM(J645:K645)</f>
        <v>0.9</v>
      </c>
      <c r="M645" s="12"/>
      <c r="N645" s="12">
        <f>SUM(L645:M645)</f>
        <v>0.9</v>
      </c>
      <c r="O645" s="12"/>
      <c r="P645" s="12">
        <f>SUM(N645:O645)</f>
        <v>0.9</v>
      </c>
      <c r="Q645" s="12"/>
      <c r="R645" s="12">
        <f>SUM(P645:Q645)</f>
        <v>0.9</v>
      </c>
      <c r="S645" s="12"/>
      <c r="T645" s="12">
        <f>SUM(R645:S645)</f>
        <v>0.9</v>
      </c>
      <c r="U645" s="12"/>
      <c r="V645" s="12">
        <f>SUM(T645:U645)</f>
        <v>0.9</v>
      </c>
    </row>
    <row r="646" spans="1:22" s="34" customFormat="1" ht="27.75" customHeight="1" hidden="1" outlineLevel="1">
      <c r="A646" s="8"/>
      <c r="B646" s="8"/>
      <c r="C646" s="9" t="s">
        <v>75</v>
      </c>
      <c r="D646" s="1"/>
      <c r="E646" s="2" t="s">
        <v>536</v>
      </c>
      <c r="F646" s="12">
        <f>F647</f>
        <v>25.5</v>
      </c>
      <c r="G646" s="12">
        <f aca="true" t="shared" si="392" ref="G646:V648">G647</f>
        <v>0</v>
      </c>
      <c r="H646" s="12">
        <f t="shared" si="392"/>
        <v>25.5</v>
      </c>
      <c r="I646" s="12">
        <f t="shared" si="392"/>
        <v>0</v>
      </c>
      <c r="J646" s="12">
        <f t="shared" si="392"/>
        <v>25.5</v>
      </c>
      <c r="K646" s="12">
        <f t="shared" si="392"/>
        <v>0</v>
      </c>
      <c r="L646" s="12">
        <f t="shared" si="392"/>
        <v>25.5</v>
      </c>
      <c r="M646" s="12">
        <f t="shared" si="392"/>
        <v>0</v>
      </c>
      <c r="N646" s="12">
        <f t="shared" si="392"/>
        <v>25.5</v>
      </c>
      <c r="O646" s="12">
        <f t="shared" si="392"/>
        <v>0</v>
      </c>
      <c r="P646" s="12">
        <f t="shared" si="392"/>
        <v>25.5</v>
      </c>
      <c r="Q646" s="12">
        <f t="shared" si="392"/>
        <v>0</v>
      </c>
      <c r="R646" s="12">
        <f t="shared" si="392"/>
        <v>25.5</v>
      </c>
      <c r="S646" s="12">
        <f t="shared" si="392"/>
        <v>0</v>
      </c>
      <c r="T646" s="12">
        <f t="shared" si="392"/>
        <v>25.5</v>
      </c>
      <c r="U646" s="12">
        <f t="shared" si="392"/>
        <v>0</v>
      </c>
      <c r="V646" s="12">
        <f t="shared" si="392"/>
        <v>25.5</v>
      </c>
    </row>
    <row r="647" spans="1:22" s="34" customFormat="1" ht="44.25" customHeight="1" hidden="1" outlineLevel="1">
      <c r="A647" s="8"/>
      <c r="B647" s="8"/>
      <c r="C647" s="9" t="s">
        <v>76</v>
      </c>
      <c r="D647" s="1"/>
      <c r="E647" s="2" t="s">
        <v>537</v>
      </c>
      <c r="F647" s="12">
        <f>F648</f>
        <v>25.5</v>
      </c>
      <c r="G647" s="12">
        <f t="shared" si="392"/>
        <v>0</v>
      </c>
      <c r="H647" s="12">
        <f t="shared" si="392"/>
        <v>25.5</v>
      </c>
      <c r="I647" s="12">
        <f t="shared" si="392"/>
        <v>0</v>
      </c>
      <c r="J647" s="12">
        <f t="shared" si="392"/>
        <v>25.5</v>
      </c>
      <c r="K647" s="12">
        <f t="shared" si="392"/>
        <v>0</v>
      </c>
      <c r="L647" s="12">
        <f t="shared" si="392"/>
        <v>25.5</v>
      </c>
      <c r="M647" s="12">
        <f t="shared" si="392"/>
        <v>0</v>
      </c>
      <c r="N647" s="12">
        <f t="shared" si="392"/>
        <v>25.5</v>
      </c>
      <c r="O647" s="12">
        <f t="shared" si="392"/>
        <v>0</v>
      </c>
      <c r="P647" s="12">
        <f t="shared" si="392"/>
        <v>25.5</v>
      </c>
      <c r="Q647" s="12">
        <f t="shared" si="392"/>
        <v>0</v>
      </c>
      <c r="R647" s="12">
        <f t="shared" si="392"/>
        <v>25.5</v>
      </c>
      <c r="S647" s="12">
        <f t="shared" si="392"/>
        <v>0</v>
      </c>
      <c r="T647" s="12">
        <f t="shared" si="392"/>
        <v>25.5</v>
      </c>
      <c r="U647" s="12">
        <f t="shared" si="392"/>
        <v>0</v>
      </c>
      <c r="V647" s="12">
        <f t="shared" si="392"/>
        <v>25.5</v>
      </c>
    </row>
    <row r="648" spans="1:22" s="34" customFormat="1" ht="54.75" customHeight="1" hidden="1" outlineLevel="1">
      <c r="A648" s="8"/>
      <c r="B648" s="8"/>
      <c r="C648" s="9" t="s">
        <v>246</v>
      </c>
      <c r="D648" s="1"/>
      <c r="E648" s="2" t="s">
        <v>80</v>
      </c>
      <c r="F648" s="12">
        <f>F649</f>
        <v>25.5</v>
      </c>
      <c r="G648" s="12">
        <f t="shared" si="392"/>
        <v>0</v>
      </c>
      <c r="H648" s="12">
        <f t="shared" si="392"/>
        <v>25.5</v>
      </c>
      <c r="I648" s="12">
        <f t="shared" si="392"/>
        <v>0</v>
      </c>
      <c r="J648" s="12">
        <f t="shared" si="392"/>
        <v>25.5</v>
      </c>
      <c r="K648" s="12">
        <f t="shared" si="392"/>
        <v>0</v>
      </c>
      <c r="L648" s="12">
        <f t="shared" si="392"/>
        <v>25.5</v>
      </c>
      <c r="M648" s="12">
        <f t="shared" si="392"/>
        <v>0</v>
      </c>
      <c r="N648" s="12">
        <f t="shared" si="392"/>
        <v>25.5</v>
      </c>
      <c r="O648" s="12">
        <f t="shared" si="392"/>
        <v>0</v>
      </c>
      <c r="P648" s="12">
        <f t="shared" si="392"/>
        <v>25.5</v>
      </c>
      <c r="Q648" s="12">
        <f t="shared" si="392"/>
        <v>0</v>
      </c>
      <c r="R648" s="12">
        <f t="shared" si="392"/>
        <v>25.5</v>
      </c>
      <c r="S648" s="12">
        <f t="shared" si="392"/>
        <v>0</v>
      </c>
      <c r="T648" s="12">
        <f t="shared" si="392"/>
        <v>25.5</v>
      </c>
      <c r="U648" s="12">
        <f t="shared" si="392"/>
        <v>0</v>
      </c>
      <c r="V648" s="12">
        <f t="shared" si="392"/>
        <v>25.5</v>
      </c>
    </row>
    <row r="649" spans="1:22" s="115" customFormat="1" ht="80.25" customHeight="1" hidden="1" outlineLevel="1">
      <c r="A649" s="8"/>
      <c r="B649" s="8"/>
      <c r="C649" s="37" t="s">
        <v>247</v>
      </c>
      <c r="D649" s="8"/>
      <c r="E649" s="10" t="s">
        <v>379</v>
      </c>
      <c r="F649" s="12">
        <f aca="true" t="shared" si="393" ref="F649:L649">SUM(F650:F651)</f>
        <v>25.5</v>
      </c>
      <c r="G649" s="12">
        <f t="shared" si="393"/>
        <v>0</v>
      </c>
      <c r="H649" s="12">
        <f t="shared" si="393"/>
        <v>25.5</v>
      </c>
      <c r="I649" s="12">
        <f t="shared" si="393"/>
        <v>0</v>
      </c>
      <c r="J649" s="12">
        <f t="shared" si="393"/>
        <v>25.5</v>
      </c>
      <c r="K649" s="12">
        <f t="shared" si="393"/>
        <v>0</v>
      </c>
      <c r="L649" s="12">
        <f t="shared" si="393"/>
        <v>25.5</v>
      </c>
      <c r="M649" s="12">
        <f aca="true" t="shared" si="394" ref="M649:R649">SUM(M650:M651)</f>
        <v>0</v>
      </c>
      <c r="N649" s="12">
        <f t="shared" si="394"/>
        <v>25.5</v>
      </c>
      <c r="O649" s="12">
        <f t="shared" si="394"/>
        <v>0</v>
      </c>
      <c r="P649" s="12">
        <f t="shared" si="394"/>
        <v>25.5</v>
      </c>
      <c r="Q649" s="12">
        <f t="shared" si="394"/>
        <v>0</v>
      </c>
      <c r="R649" s="12">
        <f t="shared" si="394"/>
        <v>25.5</v>
      </c>
      <c r="S649" s="12">
        <f>SUM(S650:S651)</f>
        <v>0</v>
      </c>
      <c r="T649" s="12">
        <f>SUM(T650:T651)</f>
        <v>25.5</v>
      </c>
      <c r="U649" s="12">
        <f>SUM(U650:U651)</f>
        <v>0</v>
      </c>
      <c r="V649" s="12">
        <f>SUM(V650:V651)</f>
        <v>25.5</v>
      </c>
    </row>
    <row r="650" spans="1:22" s="34" customFormat="1" ht="55.5" customHeight="1" hidden="1" outlineLevel="1">
      <c r="A650" s="8"/>
      <c r="B650" s="8"/>
      <c r="C650" s="37"/>
      <c r="D650" s="1" t="s">
        <v>61</v>
      </c>
      <c r="E650" s="2" t="s">
        <v>182</v>
      </c>
      <c r="F650" s="12">
        <v>25</v>
      </c>
      <c r="G650" s="12"/>
      <c r="H650" s="12">
        <f>SUM(F650:G650)</f>
        <v>25</v>
      </c>
      <c r="I650" s="12"/>
      <c r="J650" s="12">
        <f>SUM(H650:I650)</f>
        <v>25</v>
      </c>
      <c r="K650" s="12"/>
      <c r="L650" s="12">
        <f>SUM(J650:K650)</f>
        <v>25</v>
      </c>
      <c r="M650" s="12"/>
      <c r="N650" s="12">
        <f>SUM(L650:M650)</f>
        <v>25</v>
      </c>
      <c r="O650" s="12"/>
      <c r="P650" s="12">
        <f>SUM(N650:O650)</f>
        <v>25</v>
      </c>
      <c r="Q650" s="12"/>
      <c r="R650" s="12">
        <f>SUM(P650:Q650)</f>
        <v>25</v>
      </c>
      <c r="S650" s="12"/>
      <c r="T650" s="12">
        <f>SUM(R650:S650)</f>
        <v>25</v>
      </c>
      <c r="U650" s="12"/>
      <c r="V650" s="12">
        <f>SUM(T650:U650)</f>
        <v>25</v>
      </c>
    </row>
    <row r="651" spans="1:22" s="34" customFormat="1" ht="29.25" customHeight="1" hidden="1" outlineLevel="1">
      <c r="A651" s="8"/>
      <c r="B651" s="8"/>
      <c r="C651" s="37"/>
      <c r="D651" s="1" t="s">
        <v>137</v>
      </c>
      <c r="E651" s="2" t="s">
        <v>64</v>
      </c>
      <c r="F651" s="12">
        <v>0.5</v>
      </c>
      <c r="G651" s="12"/>
      <c r="H651" s="12">
        <f>SUM(F651:G651)</f>
        <v>0.5</v>
      </c>
      <c r="I651" s="12"/>
      <c r="J651" s="12">
        <f>SUM(H651:I651)</f>
        <v>0.5</v>
      </c>
      <c r="K651" s="12"/>
      <c r="L651" s="12">
        <f>SUM(J651:K651)</f>
        <v>0.5</v>
      </c>
      <c r="M651" s="12"/>
      <c r="N651" s="12">
        <f>SUM(L651:M651)</f>
        <v>0.5</v>
      </c>
      <c r="O651" s="12"/>
      <c r="P651" s="12">
        <f>SUM(N651:O651)</f>
        <v>0.5</v>
      </c>
      <c r="Q651" s="12"/>
      <c r="R651" s="12">
        <f>SUM(P651:Q651)</f>
        <v>0.5</v>
      </c>
      <c r="S651" s="12"/>
      <c r="T651" s="12">
        <f>SUM(R651:S651)</f>
        <v>0.5</v>
      </c>
      <c r="U651" s="12"/>
      <c r="V651" s="12">
        <f>SUM(T651:U651)</f>
        <v>0.5</v>
      </c>
    </row>
    <row r="652" spans="1:22" s="27" customFormat="1" ht="29.25" customHeight="1" hidden="1" outlineLevel="1">
      <c r="A652" s="35">
        <v>911</v>
      </c>
      <c r="B652" s="35"/>
      <c r="C652" s="35"/>
      <c r="D652" s="35"/>
      <c r="E652" s="36" t="s">
        <v>209</v>
      </c>
      <c r="F652" s="11">
        <f aca="true" t="shared" si="395" ref="F652:L652">F677+F726+F660+F653</f>
        <v>77095.61606</v>
      </c>
      <c r="G652" s="11">
        <f t="shared" si="395"/>
        <v>0</v>
      </c>
      <c r="H652" s="11">
        <f t="shared" si="395"/>
        <v>77095.61606</v>
      </c>
      <c r="I652" s="11">
        <f t="shared" si="395"/>
        <v>-1818.00654</v>
      </c>
      <c r="J652" s="11">
        <f t="shared" si="395"/>
        <v>75277.60952</v>
      </c>
      <c r="K652" s="11">
        <f t="shared" si="395"/>
        <v>1560.42639</v>
      </c>
      <c r="L652" s="11">
        <f t="shared" si="395"/>
        <v>76838.03591</v>
      </c>
      <c r="M652" s="11">
        <f aca="true" t="shared" si="396" ref="M652:R652">M677+M726+M660+M653</f>
        <v>0</v>
      </c>
      <c r="N652" s="11">
        <f t="shared" si="396"/>
        <v>76838.03591</v>
      </c>
      <c r="O652" s="11">
        <f t="shared" si="396"/>
        <v>0</v>
      </c>
      <c r="P652" s="11">
        <f t="shared" si="396"/>
        <v>76838.03591</v>
      </c>
      <c r="Q652" s="11">
        <f t="shared" si="396"/>
        <v>1500</v>
      </c>
      <c r="R652" s="11">
        <f t="shared" si="396"/>
        <v>78338.03591</v>
      </c>
      <c r="S652" s="11">
        <f>S677+S726+S660+S653</f>
        <v>0</v>
      </c>
      <c r="T652" s="11">
        <f>T677+T726+T660+T653</f>
        <v>78338.03591</v>
      </c>
      <c r="U652" s="11">
        <f>U677+U726+U660+U653</f>
        <v>0</v>
      </c>
      <c r="V652" s="11">
        <f>V677+V726+V660+V653</f>
        <v>78338.03591</v>
      </c>
    </row>
    <row r="653" spans="1:22" s="40" customFormat="1" ht="16.5" customHeight="1" hidden="1" outlineLevel="1">
      <c r="A653" s="8"/>
      <c r="B653" s="8" t="s">
        <v>24</v>
      </c>
      <c r="C653" s="8"/>
      <c r="D653" s="8"/>
      <c r="E653" s="41" t="s">
        <v>25</v>
      </c>
      <c r="F653" s="12">
        <f aca="true" t="shared" si="397" ref="F653:U658">F654</f>
        <v>71</v>
      </c>
      <c r="G653" s="12">
        <f t="shared" si="397"/>
        <v>0</v>
      </c>
      <c r="H653" s="12">
        <f t="shared" si="397"/>
        <v>71</v>
      </c>
      <c r="I653" s="12">
        <f t="shared" si="397"/>
        <v>0</v>
      </c>
      <c r="J653" s="12">
        <f t="shared" si="397"/>
        <v>71</v>
      </c>
      <c r="K653" s="12">
        <f t="shared" si="397"/>
        <v>0</v>
      </c>
      <c r="L653" s="12">
        <f t="shared" si="397"/>
        <v>71</v>
      </c>
      <c r="M653" s="12">
        <f t="shared" si="397"/>
        <v>0</v>
      </c>
      <c r="N653" s="12">
        <f t="shared" si="397"/>
        <v>71</v>
      </c>
      <c r="O653" s="12">
        <f t="shared" si="397"/>
        <v>0</v>
      </c>
      <c r="P653" s="12">
        <f t="shared" si="397"/>
        <v>71</v>
      </c>
      <c r="Q653" s="12">
        <f t="shared" si="397"/>
        <v>0</v>
      </c>
      <c r="R653" s="12">
        <f t="shared" si="397"/>
        <v>71</v>
      </c>
      <c r="S653" s="12">
        <f t="shared" si="397"/>
        <v>0</v>
      </c>
      <c r="T653" s="12">
        <f t="shared" si="397"/>
        <v>71</v>
      </c>
      <c r="U653" s="12">
        <f t="shared" si="397"/>
        <v>0</v>
      </c>
      <c r="V653" s="12">
        <f aca="true" t="shared" si="398" ref="U653:V658">V654</f>
        <v>71</v>
      </c>
    </row>
    <row r="654" spans="1:22" s="40" customFormat="1" ht="16.5" customHeight="1" hidden="1" outlineLevel="1">
      <c r="A654" s="8"/>
      <c r="B654" s="8" t="s">
        <v>26</v>
      </c>
      <c r="C654" s="8"/>
      <c r="D654" s="8"/>
      <c r="E654" s="41" t="s">
        <v>27</v>
      </c>
      <c r="F654" s="12">
        <f t="shared" si="397"/>
        <v>71</v>
      </c>
      <c r="G654" s="12">
        <f t="shared" si="397"/>
        <v>0</v>
      </c>
      <c r="H654" s="12">
        <f t="shared" si="397"/>
        <v>71</v>
      </c>
      <c r="I654" s="12">
        <f t="shared" si="397"/>
        <v>0</v>
      </c>
      <c r="J654" s="12">
        <f t="shared" si="397"/>
        <v>71</v>
      </c>
      <c r="K654" s="12">
        <f t="shared" si="397"/>
        <v>0</v>
      </c>
      <c r="L654" s="12">
        <f t="shared" si="397"/>
        <v>71</v>
      </c>
      <c r="M654" s="12">
        <f t="shared" si="397"/>
        <v>0</v>
      </c>
      <c r="N654" s="12">
        <f t="shared" si="397"/>
        <v>71</v>
      </c>
      <c r="O654" s="12">
        <f t="shared" si="397"/>
        <v>0</v>
      </c>
      <c r="P654" s="12">
        <f t="shared" si="397"/>
        <v>71</v>
      </c>
      <c r="Q654" s="12">
        <f t="shared" si="397"/>
        <v>0</v>
      </c>
      <c r="R654" s="12">
        <f t="shared" si="397"/>
        <v>71</v>
      </c>
      <c r="S654" s="12">
        <f t="shared" si="397"/>
        <v>0</v>
      </c>
      <c r="T654" s="12">
        <f t="shared" si="397"/>
        <v>71</v>
      </c>
      <c r="U654" s="12">
        <f t="shared" si="398"/>
        <v>0</v>
      </c>
      <c r="V654" s="12">
        <f t="shared" si="398"/>
        <v>71</v>
      </c>
    </row>
    <row r="655" spans="1:22" s="40" customFormat="1" ht="27.75" customHeight="1" hidden="1" outlineLevel="1">
      <c r="A655" s="8"/>
      <c r="B655" s="8"/>
      <c r="C655" s="37" t="s">
        <v>197</v>
      </c>
      <c r="D655" s="8"/>
      <c r="E655" s="10" t="s">
        <v>558</v>
      </c>
      <c r="F655" s="12">
        <f t="shared" si="397"/>
        <v>71</v>
      </c>
      <c r="G655" s="12">
        <f t="shared" si="397"/>
        <v>0</v>
      </c>
      <c r="H655" s="12">
        <f t="shared" si="397"/>
        <v>71</v>
      </c>
      <c r="I655" s="12">
        <f t="shared" si="397"/>
        <v>0</v>
      </c>
      <c r="J655" s="12">
        <f t="shared" si="397"/>
        <v>71</v>
      </c>
      <c r="K655" s="12">
        <f t="shared" si="397"/>
        <v>0</v>
      </c>
      <c r="L655" s="12">
        <f t="shared" si="397"/>
        <v>71</v>
      </c>
      <c r="M655" s="12">
        <f t="shared" si="397"/>
        <v>0</v>
      </c>
      <c r="N655" s="12">
        <f t="shared" si="397"/>
        <v>71</v>
      </c>
      <c r="O655" s="12">
        <f t="shared" si="397"/>
        <v>0</v>
      </c>
      <c r="P655" s="12">
        <f t="shared" si="397"/>
        <v>71</v>
      </c>
      <c r="Q655" s="12">
        <f t="shared" si="397"/>
        <v>0</v>
      </c>
      <c r="R655" s="12">
        <f t="shared" si="397"/>
        <v>71</v>
      </c>
      <c r="S655" s="12">
        <f t="shared" si="397"/>
        <v>0</v>
      </c>
      <c r="T655" s="12">
        <f t="shared" si="397"/>
        <v>71</v>
      </c>
      <c r="U655" s="12">
        <f t="shared" si="398"/>
        <v>0</v>
      </c>
      <c r="V655" s="12">
        <f t="shared" si="398"/>
        <v>71</v>
      </c>
    </row>
    <row r="656" spans="1:22" s="40" customFormat="1" ht="28.5" customHeight="1" hidden="1" outlineLevel="1">
      <c r="A656" s="8"/>
      <c r="B656" s="8"/>
      <c r="C656" s="37" t="s">
        <v>200</v>
      </c>
      <c r="D656" s="8"/>
      <c r="E656" s="10" t="s">
        <v>568</v>
      </c>
      <c r="F656" s="12">
        <f t="shared" si="397"/>
        <v>71</v>
      </c>
      <c r="G656" s="12">
        <f t="shared" si="397"/>
        <v>0</v>
      </c>
      <c r="H656" s="12">
        <f t="shared" si="397"/>
        <v>71</v>
      </c>
      <c r="I656" s="12">
        <f t="shared" si="397"/>
        <v>0</v>
      </c>
      <c r="J656" s="12">
        <f t="shared" si="397"/>
        <v>71</v>
      </c>
      <c r="K656" s="12">
        <f t="shared" si="397"/>
        <v>0</v>
      </c>
      <c r="L656" s="12">
        <f t="shared" si="397"/>
        <v>71</v>
      </c>
      <c r="M656" s="12">
        <f t="shared" si="397"/>
        <v>0</v>
      </c>
      <c r="N656" s="12">
        <f t="shared" si="397"/>
        <v>71</v>
      </c>
      <c r="O656" s="12">
        <f t="shared" si="397"/>
        <v>0</v>
      </c>
      <c r="P656" s="12">
        <f t="shared" si="397"/>
        <v>71</v>
      </c>
      <c r="Q656" s="12">
        <f t="shared" si="397"/>
        <v>0</v>
      </c>
      <c r="R656" s="12">
        <f t="shared" si="397"/>
        <v>71</v>
      </c>
      <c r="S656" s="12">
        <f t="shared" si="397"/>
        <v>0</v>
      </c>
      <c r="T656" s="12">
        <f t="shared" si="397"/>
        <v>71</v>
      </c>
      <c r="U656" s="12">
        <f t="shared" si="398"/>
        <v>0</v>
      </c>
      <c r="V656" s="12">
        <f t="shared" si="398"/>
        <v>71</v>
      </c>
    </row>
    <row r="657" spans="1:22" s="40" customFormat="1" ht="42" customHeight="1" hidden="1" outlineLevel="1">
      <c r="A657" s="8"/>
      <c r="B657" s="8"/>
      <c r="C657" s="37" t="s">
        <v>201</v>
      </c>
      <c r="D657" s="1"/>
      <c r="E657" s="2" t="s">
        <v>86</v>
      </c>
      <c r="F657" s="12">
        <f t="shared" si="397"/>
        <v>71</v>
      </c>
      <c r="G657" s="12">
        <f t="shared" si="397"/>
        <v>0</v>
      </c>
      <c r="H657" s="12">
        <f t="shared" si="397"/>
        <v>71</v>
      </c>
      <c r="I657" s="12">
        <f t="shared" si="397"/>
        <v>0</v>
      </c>
      <c r="J657" s="12">
        <f t="shared" si="397"/>
        <v>71</v>
      </c>
      <c r="K657" s="12">
        <f t="shared" si="397"/>
        <v>0</v>
      </c>
      <c r="L657" s="12">
        <f t="shared" si="397"/>
        <v>71</v>
      </c>
      <c r="M657" s="12">
        <f t="shared" si="397"/>
        <v>0</v>
      </c>
      <c r="N657" s="12">
        <f t="shared" si="397"/>
        <v>71</v>
      </c>
      <c r="O657" s="12">
        <f t="shared" si="397"/>
        <v>0</v>
      </c>
      <c r="P657" s="12">
        <f t="shared" si="397"/>
        <v>71</v>
      </c>
      <c r="Q657" s="12">
        <f t="shared" si="397"/>
        <v>0</v>
      </c>
      <c r="R657" s="12">
        <f t="shared" si="397"/>
        <v>71</v>
      </c>
      <c r="S657" s="12">
        <f t="shared" si="397"/>
        <v>0</v>
      </c>
      <c r="T657" s="12">
        <f t="shared" si="397"/>
        <v>71</v>
      </c>
      <c r="U657" s="12">
        <f t="shared" si="398"/>
        <v>0</v>
      </c>
      <c r="V657" s="12">
        <f t="shared" si="398"/>
        <v>71</v>
      </c>
    </row>
    <row r="658" spans="1:22" s="40" customFormat="1" ht="28.5" customHeight="1" hidden="1" outlineLevel="1">
      <c r="A658" s="8"/>
      <c r="B658" s="8"/>
      <c r="C658" s="37" t="s">
        <v>324</v>
      </c>
      <c r="D658" s="8"/>
      <c r="E658" s="10" t="s">
        <v>424</v>
      </c>
      <c r="F658" s="12">
        <f t="shared" si="397"/>
        <v>71</v>
      </c>
      <c r="G658" s="12">
        <f t="shared" si="397"/>
        <v>0</v>
      </c>
      <c r="H658" s="12">
        <f t="shared" si="397"/>
        <v>71</v>
      </c>
      <c r="I658" s="12">
        <f t="shared" si="397"/>
        <v>0</v>
      </c>
      <c r="J658" s="12">
        <f t="shared" si="397"/>
        <v>71</v>
      </c>
      <c r="K658" s="12">
        <f t="shared" si="397"/>
        <v>0</v>
      </c>
      <c r="L658" s="12">
        <f t="shared" si="397"/>
        <v>71</v>
      </c>
      <c r="M658" s="12">
        <f t="shared" si="397"/>
        <v>0</v>
      </c>
      <c r="N658" s="12">
        <f t="shared" si="397"/>
        <v>71</v>
      </c>
      <c r="O658" s="12">
        <f t="shared" si="397"/>
        <v>0</v>
      </c>
      <c r="P658" s="12">
        <f t="shared" si="397"/>
        <v>71</v>
      </c>
      <c r="Q658" s="12">
        <f t="shared" si="397"/>
        <v>0</v>
      </c>
      <c r="R658" s="12">
        <f t="shared" si="397"/>
        <v>71</v>
      </c>
      <c r="S658" s="12">
        <f t="shared" si="397"/>
        <v>0</v>
      </c>
      <c r="T658" s="12">
        <f t="shared" si="397"/>
        <v>71</v>
      </c>
      <c r="U658" s="12">
        <f t="shared" si="398"/>
        <v>0</v>
      </c>
      <c r="V658" s="12">
        <f t="shared" si="398"/>
        <v>71</v>
      </c>
    </row>
    <row r="659" spans="1:22" s="40" customFormat="1" ht="28.5" customHeight="1" hidden="1" outlineLevel="1">
      <c r="A659" s="8"/>
      <c r="B659" s="8"/>
      <c r="C659" s="8"/>
      <c r="D659" s="5" t="s">
        <v>135</v>
      </c>
      <c r="E659" s="2" t="s">
        <v>136</v>
      </c>
      <c r="F659" s="12">
        <v>71</v>
      </c>
      <c r="G659" s="12"/>
      <c r="H659" s="12">
        <f>SUM(F659:G659)</f>
        <v>71</v>
      </c>
      <c r="I659" s="12"/>
      <c r="J659" s="12">
        <f>SUM(H659:I659)</f>
        <v>71</v>
      </c>
      <c r="K659" s="12"/>
      <c r="L659" s="12">
        <f>SUM(J659:K659)</f>
        <v>71</v>
      </c>
      <c r="M659" s="12"/>
      <c r="N659" s="12">
        <f>SUM(L659:M659)</f>
        <v>71</v>
      </c>
      <c r="O659" s="12"/>
      <c r="P659" s="12">
        <f>SUM(N659:O659)</f>
        <v>71</v>
      </c>
      <c r="Q659" s="12"/>
      <c r="R659" s="12">
        <f>SUM(P659:Q659)</f>
        <v>71</v>
      </c>
      <c r="S659" s="12"/>
      <c r="T659" s="12">
        <f>SUM(R659:S659)</f>
        <v>71</v>
      </c>
      <c r="U659" s="12"/>
      <c r="V659" s="12">
        <f>SUM(T659:U659)</f>
        <v>71</v>
      </c>
    </row>
    <row r="660" spans="1:22" s="40" customFormat="1" ht="15" customHeight="1" hidden="1" outlineLevel="1">
      <c r="A660" s="8"/>
      <c r="B660" s="8" t="s">
        <v>175</v>
      </c>
      <c r="C660" s="8"/>
      <c r="D660" s="8"/>
      <c r="E660" s="41" t="s">
        <v>176</v>
      </c>
      <c r="F660" s="12">
        <f aca="true" t="shared" si="399" ref="F660:U661">F661</f>
        <v>10853</v>
      </c>
      <c r="G660" s="12">
        <f t="shared" si="399"/>
        <v>0</v>
      </c>
      <c r="H660" s="12">
        <f t="shared" si="399"/>
        <v>10853</v>
      </c>
      <c r="I660" s="12">
        <f t="shared" si="399"/>
        <v>0</v>
      </c>
      <c r="J660" s="12">
        <f t="shared" si="399"/>
        <v>10853</v>
      </c>
      <c r="K660" s="12">
        <f t="shared" si="399"/>
        <v>0</v>
      </c>
      <c r="L660" s="12">
        <f t="shared" si="399"/>
        <v>10853</v>
      </c>
      <c r="M660" s="12">
        <f t="shared" si="399"/>
        <v>0</v>
      </c>
      <c r="N660" s="12">
        <f t="shared" si="399"/>
        <v>10853</v>
      </c>
      <c r="O660" s="12">
        <f t="shared" si="399"/>
        <v>0</v>
      </c>
      <c r="P660" s="12">
        <f t="shared" si="399"/>
        <v>10853</v>
      </c>
      <c r="Q660" s="12">
        <f t="shared" si="399"/>
        <v>1500</v>
      </c>
      <c r="R660" s="12">
        <f t="shared" si="399"/>
        <v>12353</v>
      </c>
      <c r="S660" s="12">
        <f t="shared" si="399"/>
        <v>0</v>
      </c>
      <c r="T660" s="12">
        <f t="shared" si="399"/>
        <v>12353</v>
      </c>
      <c r="U660" s="12">
        <f t="shared" si="399"/>
        <v>0</v>
      </c>
      <c r="V660" s="12">
        <f>V661</f>
        <v>12353</v>
      </c>
    </row>
    <row r="661" spans="1:22" s="40" customFormat="1" ht="15" customHeight="1" hidden="1" outlineLevel="1">
      <c r="A661" s="8"/>
      <c r="B661" s="8" t="s">
        <v>132</v>
      </c>
      <c r="C661" s="8"/>
      <c r="D661" s="8"/>
      <c r="E661" s="41" t="s">
        <v>133</v>
      </c>
      <c r="F661" s="12">
        <f t="shared" si="399"/>
        <v>10853</v>
      </c>
      <c r="G661" s="12">
        <f t="shared" si="399"/>
        <v>0</v>
      </c>
      <c r="H661" s="12">
        <f t="shared" si="399"/>
        <v>10853</v>
      </c>
      <c r="I661" s="12">
        <f t="shared" si="399"/>
        <v>0</v>
      </c>
      <c r="J661" s="12">
        <f t="shared" si="399"/>
        <v>10853</v>
      </c>
      <c r="K661" s="12">
        <f t="shared" si="399"/>
        <v>0</v>
      </c>
      <c r="L661" s="12">
        <f t="shared" si="399"/>
        <v>10853</v>
      </c>
      <c r="M661" s="12">
        <f t="shared" si="399"/>
        <v>0</v>
      </c>
      <c r="N661" s="12">
        <f t="shared" si="399"/>
        <v>10853</v>
      </c>
      <c r="O661" s="12">
        <f t="shared" si="399"/>
        <v>0</v>
      </c>
      <c r="P661" s="12">
        <f t="shared" si="399"/>
        <v>10853</v>
      </c>
      <c r="Q661" s="12">
        <f t="shared" si="399"/>
        <v>1500</v>
      </c>
      <c r="R661" s="12">
        <f t="shared" si="399"/>
        <v>12353</v>
      </c>
      <c r="S661" s="12">
        <f t="shared" si="399"/>
        <v>0</v>
      </c>
      <c r="T661" s="12">
        <f t="shared" si="399"/>
        <v>12353</v>
      </c>
      <c r="U661" s="12">
        <f>U662</f>
        <v>0</v>
      </c>
      <c r="V661" s="12">
        <f>V662</f>
        <v>12353</v>
      </c>
    </row>
    <row r="662" spans="1:22" s="40" customFormat="1" ht="28.5" customHeight="1" hidden="1" outlineLevel="1">
      <c r="A662" s="8"/>
      <c r="B662" s="8"/>
      <c r="C662" s="9" t="s">
        <v>210</v>
      </c>
      <c r="D662" s="33"/>
      <c r="E662" s="10" t="s">
        <v>535</v>
      </c>
      <c r="F662" s="12">
        <f aca="true" t="shared" si="400" ref="F662:L662">F663+F670</f>
        <v>10853</v>
      </c>
      <c r="G662" s="12">
        <f t="shared" si="400"/>
        <v>0</v>
      </c>
      <c r="H662" s="12">
        <f t="shared" si="400"/>
        <v>10853</v>
      </c>
      <c r="I662" s="12">
        <f t="shared" si="400"/>
        <v>0</v>
      </c>
      <c r="J662" s="12">
        <f t="shared" si="400"/>
        <v>10853</v>
      </c>
      <c r="K662" s="12">
        <f t="shared" si="400"/>
        <v>0</v>
      </c>
      <c r="L662" s="12">
        <f t="shared" si="400"/>
        <v>10853</v>
      </c>
      <c r="M662" s="12">
        <f aca="true" t="shared" si="401" ref="M662:R662">M663+M670</f>
        <v>0</v>
      </c>
      <c r="N662" s="12">
        <f t="shared" si="401"/>
        <v>10853</v>
      </c>
      <c r="O662" s="12">
        <f t="shared" si="401"/>
        <v>0</v>
      </c>
      <c r="P662" s="12">
        <f t="shared" si="401"/>
        <v>10853</v>
      </c>
      <c r="Q662" s="12">
        <f t="shared" si="401"/>
        <v>1500</v>
      </c>
      <c r="R662" s="12">
        <f t="shared" si="401"/>
        <v>12353</v>
      </c>
      <c r="S662" s="12">
        <f>S663+S670</f>
        <v>0</v>
      </c>
      <c r="T662" s="12">
        <f>T663+T670</f>
        <v>12353</v>
      </c>
      <c r="U662" s="12">
        <f>U663+U670</f>
        <v>0</v>
      </c>
      <c r="V662" s="12">
        <f>V663+V670</f>
        <v>12353</v>
      </c>
    </row>
    <row r="663" spans="1:22" s="40" customFormat="1" ht="17.25" customHeight="1" hidden="1" outlineLevel="1">
      <c r="A663" s="8"/>
      <c r="B663" s="8"/>
      <c r="C663" s="9" t="s">
        <v>221</v>
      </c>
      <c r="D663" s="33"/>
      <c r="E663" s="10" t="s">
        <v>140</v>
      </c>
      <c r="F663" s="12">
        <f aca="true" t="shared" si="402" ref="F663:L663">F664+F667</f>
        <v>10703</v>
      </c>
      <c r="G663" s="12">
        <f t="shared" si="402"/>
        <v>0</v>
      </c>
      <c r="H663" s="12">
        <f t="shared" si="402"/>
        <v>10703</v>
      </c>
      <c r="I663" s="12">
        <f t="shared" si="402"/>
        <v>0</v>
      </c>
      <c r="J663" s="12">
        <f t="shared" si="402"/>
        <v>10703</v>
      </c>
      <c r="K663" s="12">
        <f t="shared" si="402"/>
        <v>0</v>
      </c>
      <c r="L663" s="12">
        <f t="shared" si="402"/>
        <v>10703</v>
      </c>
      <c r="M663" s="12">
        <f aca="true" t="shared" si="403" ref="M663:R663">M664+M667</f>
        <v>0</v>
      </c>
      <c r="N663" s="12">
        <f t="shared" si="403"/>
        <v>10703</v>
      </c>
      <c r="O663" s="12">
        <f t="shared" si="403"/>
        <v>0</v>
      </c>
      <c r="P663" s="12">
        <f t="shared" si="403"/>
        <v>10703</v>
      </c>
      <c r="Q663" s="12">
        <f t="shared" si="403"/>
        <v>1500</v>
      </c>
      <c r="R663" s="12">
        <f t="shared" si="403"/>
        <v>12203</v>
      </c>
      <c r="S663" s="12">
        <f>S664+S667</f>
        <v>0</v>
      </c>
      <c r="T663" s="12">
        <f>T664+T667</f>
        <v>12203</v>
      </c>
      <c r="U663" s="12">
        <f>U664+U667</f>
        <v>0</v>
      </c>
      <c r="V663" s="12">
        <f>V664+V667</f>
        <v>12203</v>
      </c>
    </row>
    <row r="664" spans="1:22" s="40" customFormat="1" ht="54" customHeight="1" hidden="1" outlineLevel="1">
      <c r="A664" s="8"/>
      <c r="B664" s="8"/>
      <c r="C664" s="9" t="s">
        <v>222</v>
      </c>
      <c r="D664" s="33"/>
      <c r="E664" s="10" t="s">
        <v>69</v>
      </c>
      <c r="F664" s="12">
        <f aca="true" t="shared" si="404" ref="F664:U665">F665</f>
        <v>10273</v>
      </c>
      <c r="G664" s="12">
        <f t="shared" si="404"/>
        <v>0</v>
      </c>
      <c r="H664" s="12">
        <f t="shared" si="404"/>
        <v>10273</v>
      </c>
      <c r="I664" s="12">
        <f t="shared" si="404"/>
        <v>0</v>
      </c>
      <c r="J664" s="12">
        <f t="shared" si="404"/>
        <v>10273</v>
      </c>
      <c r="K664" s="12">
        <f t="shared" si="404"/>
        <v>0</v>
      </c>
      <c r="L664" s="12">
        <f t="shared" si="404"/>
        <v>10273</v>
      </c>
      <c r="M664" s="12">
        <f t="shared" si="404"/>
        <v>0</v>
      </c>
      <c r="N664" s="12">
        <f t="shared" si="404"/>
        <v>10273</v>
      </c>
      <c r="O664" s="12">
        <f t="shared" si="404"/>
        <v>0</v>
      </c>
      <c r="P664" s="12">
        <f t="shared" si="404"/>
        <v>10273</v>
      </c>
      <c r="Q664" s="12">
        <f t="shared" si="404"/>
        <v>1500</v>
      </c>
      <c r="R664" s="12">
        <f t="shared" si="404"/>
        <v>11773</v>
      </c>
      <c r="S664" s="12">
        <f t="shared" si="404"/>
        <v>0</v>
      </c>
      <c r="T664" s="12">
        <f t="shared" si="404"/>
        <v>11773</v>
      </c>
      <c r="U664" s="12">
        <f t="shared" si="404"/>
        <v>0</v>
      </c>
      <c r="V664" s="12">
        <f>V665</f>
        <v>11773</v>
      </c>
    </row>
    <row r="665" spans="1:22" s="40" customFormat="1" ht="27.75" customHeight="1" hidden="1" outlineLevel="1">
      <c r="A665" s="8"/>
      <c r="B665" s="8"/>
      <c r="C665" s="9" t="s">
        <v>224</v>
      </c>
      <c r="D665" s="33"/>
      <c r="E665" s="10" t="s">
        <v>14</v>
      </c>
      <c r="F665" s="12">
        <f t="shared" si="404"/>
        <v>10273</v>
      </c>
      <c r="G665" s="12">
        <f t="shared" si="404"/>
        <v>0</v>
      </c>
      <c r="H665" s="12">
        <f t="shared" si="404"/>
        <v>10273</v>
      </c>
      <c r="I665" s="12">
        <f t="shared" si="404"/>
        <v>0</v>
      </c>
      <c r="J665" s="12">
        <f t="shared" si="404"/>
        <v>10273</v>
      </c>
      <c r="K665" s="12">
        <f t="shared" si="404"/>
        <v>0</v>
      </c>
      <c r="L665" s="12">
        <f t="shared" si="404"/>
        <v>10273</v>
      </c>
      <c r="M665" s="12">
        <f t="shared" si="404"/>
        <v>0</v>
      </c>
      <c r="N665" s="12">
        <f t="shared" si="404"/>
        <v>10273</v>
      </c>
      <c r="O665" s="12">
        <f t="shared" si="404"/>
        <v>0</v>
      </c>
      <c r="P665" s="12">
        <f t="shared" si="404"/>
        <v>10273</v>
      </c>
      <c r="Q665" s="12">
        <f t="shared" si="404"/>
        <v>1500</v>
      </c>
      <c r="R665" s="12">
        <f t="shared" si="404"/>
        <v>11773</v>
      </c>
      <c r="S665" s="12">
        <f t="shared" si="404"/>
        <v>0</v>
      </c>
      <c r="T665" s="12">
        <f t="shared" si="404"/>
        <v>11773</v>
      </c>
      <c r="U665" s="12">
        <f>U666</f>
        <v>0</v>
      </c>
      <c r="V665" s="12">
        <f>V666</f>
        <v>11773</v>
      </c>
    </row>
    <row r="666" spans="1:22" s="40" customFormat="1" ht="27.75" customHeight="1" hidden="1" outlineLevel="1">
      <c r="A666" s="8"/>
      <c r="B666" s="8"/>
      <c r="C666" s="9"/>
      <c r="D666" s="1" t="s">
        <v>135</v>
      </c>
      <c r="E666" s="2" t="s">
        <v>136</v>
      </c>
      <c r="F666" s="12">
        <v>10273</v>
      </c>
      <c r="G666" s="12"/>
      <c r="H666" s="12">
        <f>SUM(F666:G666)</f>
        <v>10273</v>
      </c>
      <c r="I666" s="12"/>
      <c r="J666" s="12">
        <f>SUM(H666:I666)</f>
        <v>10273</v>
      </c>
      <c r="K666" s="12"/>
      <c r="L666" s="12">
        <f>SUM(J666:K666)</f>
        <v>10273</v>
      </c>
      <c r="M666" s="12"/>
      <c r="N666" s="12">
        <f>SUM(L666:M666)</f>
        <v>10273</v>
      </c>
      <c r="O666" s="12"/>
      <c r="P666" s="12">
        <f>SUM(N666:O666)</f>
        <v>10273</v>
      </c>
      <c r="Q666" s="12">
        <v>1500</v>
      </c>
      <c r="R666" s="12">
        <f>SUM(P666:Q666)</f>
        <v>11773</v>
      </c>
      <c r="S666" s="12"/>
      <c r="T666" s="12">
        <f>SUM(R666:S666)</f>
        <v>11773</v>
      </c>
      <c r="U666" s="12"/>
      <c r="V666" s="12">
        <f>SUM(T666:U666)</f>
        <v>11773</v>
      </c>
    </row>
    <row r="667" spans="1:22" s="40" customFormat="1" ht="27.75" customHeight="1" hidden="1" outlineLevel="1">
      <c r="A667" s="8"/>
      <c r="B667" s="8"/>
      <c r="C667" s="9" t="s">
        <v>225</v>
      </c>
      <c r="D667" s="1"/>
      <c r="E667" s="2" t="s">
        <v>15</v>
      </c>
      <c r="F667" s="12">
        <f aca="true" t="shared" si="405" ref="F667:U668">F668</f>
        <v>430</v>
      </c>
      <c r="G667" s="12">
        <f t="shared" si="405"/>
        <v>0</v>
      </c>
      <c r="H667" s="12">
        <f t="shared" si="405"/>
        <v>430</v>
      </c>
      <c r="I667" s="12">
        <f t="shared" si="405"/>
        <v>0</v>
      </c>
      <c r="J667" s="12">
        <f t="shared" si="405"/>
        <v>430</v>
      </c>
      <c r="K667" s="12">
        <f t="shared" si="405"/>
        <v>0</v>
      </c>
      <c r="L667" s="12">
        <f t="shared" si="405"/>
        <v>430</v>
      </c>
      <c r="M667" s="12">
        <f t="shared" si="405"/>
        <v>0</v>
      </c>
      <c r="N667" s="12">
        <f t="shared" si="405"/>
        <v>430</v>
      </c>
      <c r="O667" s="12">
        <f t="shared" si="405"/>
        <v>0</v>
      </c>
      <c r="P667" s="12">
        <f t="shared" si="405"/>
        <v>430</v>
      </c>
      <c r="Q667" s="12">
        <f t="shared" si="405"/>
        <v>0</v>
      </c>
      <c r="R667" s="12">
        <f t="shared" si="405"/>
        <v>430</v>
      </c>
      <c r="S667" s="12">
        <f t="shared" si="405"/>
        <v>0</v>
      </c>
      <c r="T667" s="12">
        <f t="shared" si="405"/>
        <v>430</v>
      </c>
      <c r="U667" s="12">
        <f t="shared" si="405"/>
        <v>0</v>
      </c>
      <c r="V667" s="12">
        <f>V668</f>
        <v>430</v>
      </c>
    </row>
    <row r="668" spans="1:22" s="40" customFormat="1" ht="43.5" customHeight="1" hidden="1" outlineLevel="1">
      <c r="A668" s="8"/>
      <c r="B668" s="8"/>
      <c r="C668" s="9" t="s">
        <v>226</v>
      </c>
      <c r="D668" s="1"/>
      <c r="E668" s="2" t="s">
        <v>571</v>
      </c>
      <c r="F668" s="12">
        <f t="shared" si="405"/>
        <v>430</v>
      </c>
      <c r="G668" s="12">
        <f t="shared" si="405"/>
        <v>0</v>
      </c>
      <c r="H668" s="12">
        <f t="shared" si="405"/>
        <v>430</v>
      </c>
      <c r="I668" s="12">
        <f t="shared" si="405"/>
        <v>0</v>
      </c>
      <c r="J668" s="12">
        <f t="shared" si="405"/>
        <v>430</v>
      </c>
      <c r="K668" s="12">
        <f t="shared" si="405"/>
        <v>0</v>
      </c>
      <c r="L668" s="12">
        <f t="shared" si="405"/>
        <v>430</v>
      </c>
      <c r="M668" s="12">
        <f t="shared" si="405"/>
        <v>0</v>
      </c>
      <c r="N668" s="12">
        <f t="shared" si="405"/>
        <v>430</v>
      </c>
      <c r="O668" s="12">
        <f t="shared" si="405"/>
        <v>0</v>
      </c>
      <c r="P668" s="12">
        <f t="shared" si="405"/>
        <v>430</v>
      </c>
      <c r="Q668" s="12">
        <f t="shared" si="405"/>
        <v>0</v>
      </c>
      <c r="R668" s="12">
        <f t="shared" si="405"/>
        <v>430</v>
      </c>
      <c r="S668" s="12">
        <f t="shared" si="405"/>
        <v>0</v>
      </c>
      <c r="T668" s="12">
        <f t="shared" si="405"/>
        <v>430</v>
      </c>
      <c r="U668" s="12">
        <f>U669</f>
        <v>0</v>
      </c>
      <c r="V668" s="12">
        <f>V669</f>
        <v>430</v>
      </c>
    </row>
    <row r="669" spans="1:22" s="40" customFormat="1" ht="30" customHeight="1" hidden="1" outlineLevel="1">
      <c r="A669" s="8"/>
      <c r="B669" s="8"/>
      <c r="C669" s="9"/>
      <c r="D669" s="1" t="s">
        <v>135</v>
      </c>
      <c r="E669" s="2" t="s">
        <v>136</v>
      </c>
      <c r="F669" s="12">
        <v>430</v>
      </c>
      <c r="G669" s="12"/>
      <c r="H669" s="12">
        <f>SUM(F669:G669)</f>
        <v>430</v>
      </c>
      <c r="I669" s="12"/>
      <c r="J669" s="12">
        <f>SUM(H669:I669)</f>
        <v>430</v>
      </c>
      <c r="K669" s="12"/>
      <c r="L669" s="12">
        <f>SUM(J669:K669)</f>
        <v>430</v>
      </c>
      <c r="M669" s="12"/>
      <c r="N669" s="12">
        <f>SUM(L669:M669)</f>
        <v>430</v>
      </c>
      <c r="O669" s="12"/>
      <c r="P669" s="12">
        <f>SUM(N669:O669)</f>
        <v>430</v>
      </c>
      <c r="Q669" s="12"/>
      <c r="R669" s="12">
        <f>SUM(P669:Q669)</f>
        <v>430</v>
      </c>
      <c r="S669" s="12"/>
      <c r="T669" s="12">
        <f>SUM(R669:S669)</f>
        <v>430</v>
      </c>
      <c r="U669" s="12"/>
      <c r="V669" s="12">
        <f>SUM(T669:U669)</f>
        <v>430</v>
      </c>
    </row>
    <row r="670" spans="1:22" s="40" customFormat="1" ht="30" customHeight="1" hidden="1" outlineLevel="1">
      <c r="A670" s="8"/>
      <c r="B670" s="8"/>
      <c r="C670" s="9" t="s">
        <v>240</v>
      </c>
      <c r="D670" s="1"/>
      <c r="E670" s="2" t="s">
        <v>185</v>
      </c>
      <c r="F670" s="12">
        <f>F671</f>
        <v>150</v>
      </c>
      <c r="G670" s="12">
        <f aca="true" t="shared" si="406" ref="G670:V672">G671</f>
        <v>0</v>
      </c>
      <c r="H670" s="12">
        <f t="shared" si="406"/>
        <v>150</v>
      </c>
      <c r="I670" s="12">
        <f t="shared" si="406"/>
        <v>0</v>
      </c>
      <c r="J670" s="12">
        <f t="shared" si="406"/>
        <v>150</v>
      </c>
      <c r="K670" s="12">
        <f t="shared" si="406"/>
        <v>0</v>
      </c>
      <c r="L670" s="12">
        <f t="shared" si="406"/>
        <v>150</v>
      </c>
      <c r="M670" s="12">
        <f t="shared" si="406"/>
        <v>0</v>
      </c>
      <c r="N670" s="12">
        <f t="shared" si="406"/>
        <v>150</v>
      </c>
      <c r="O670" s="12">
        <f t="shared" si="406"/>
        <v>0</v>
      </c>
      <c r="P670" s="12">
        <f t="shared" si="406"/>
        <v>150</v>
      </c>
      <c r="Q670" s="12">
        <f t="shared" si="406"/>
        <v>0</v>
      </c>
      <c r="R670" s="12">
        <f t="shared" si="406"/>
        <v>150</v>
      </c>
      <c r="S670" s="12">
        <f t="shared" si="406"/>
        <v>0</v>
      </c>
      <c r="T670" s="12">
        <f t="shared" si="406"/>
        <v>150</v>
      </c>
      <c r="U670" s="12">
        <f t="shared" si="406"/>
        <v>0</v>
      </c>
      <c r="V670" s="12">
        <f t="shared" si="406"/>
        <v>150</v>
      </c>
    </row>
    <row r="671" spans="1:22" s="40" customFormat="1" ht="42.75" customHeight="1" hidden="1" outlineLevel="1">
      <c r="A671" s="8"/>
      <c r="B671" s="8"/>
      <c r="C671" s="9" t="s">
        <v>369</v>
      </c>
      <c r="D671" s="1"/>
      <c r="E671" s="2" t="s">
        <v>458</v>
      </c>
      <c r="F671" s="12">
        <f>F672</f>
        <v>150</v>
      </c>
      <c r="G671" s="12">
        <f t="shared" si="406"/>
        <v>0</v>
      </c>
      <c r="H671" s="12">
        <f t="shared" si="406"/>
        <v>150</v>
      </c>
      <c r="I671" s="12">
        <f t="shared" si="406"/>
        <v>0</v>
      </c>
      <c r="J671" s="12">
        <f t="shared" si="406"/>
        <v>150</v>
      </c>
      <c r="K671" s="12">
        <f t="shared" si="406"/>
        <v>0</v>
      </c>
      <c r="L671" s="12">
        <f t="shared" si="406"/>
        <v>150</v>
      </c>
      <c r="M671" s="12">
        <f t="shared" si="406"/>
        <v>0</v>
      </c>
      <c r="N671" s="12">
        <f t="shared" si="406"/>
        <v>150</v>
      </c>
      <c r="O671" s="12">
        <f t="shared" si="406"/>
        <v>0</v>
      </c>
      <c r="P671" s="12">
        <f t="shared" si="406"/>
        <v>150</v>
      </c>
      <c r="Q671" s="12">
        <f t="shared" si="406"/>
        <v>0</v>
      </c>
      <c r="R671" s="12">
        <f t="shared" si="406"/>
        <v>150</v>
      </c>
      <c r="S671" s="12">
        <f t="shared" si="406"/>
        <v>0</v>
      </c>
      <c r="T671" s="12">
        <f t="shared" si="406"/>
        <v>150</v>
      </c>
      <c r="U671" s="12">
        <f t="shared" si="406"/>
        <v>0</v>
      </c>
      <c r="V671" s="12">
        <f t="shared" si="406"/>
        <v>150</v>
      </c>
    </row>
    <row r="672" spans="1:22" s="40" customFormat="1" ht="42" customHeight="1" hidden="1" outlineLevel="1">
      <c r="A672" s="8"/>
      <c r="B672" s="8"/>
      <c r="C672" s="9" t="s">
        <v>493</v>
      </c>
      <c r="D672" s="1"/>
      <c r="E672" s="2" t="s">
        <v>494</v>
      </c>
      <c r="F672" s="12">
        <f>F673</f>
        <v>150</v>
      </c>
      <c r="G672" s="12">
        <f t="shared" si="406"/>
        <v>0</v>
      </c>
      <c r="H672" s="12">
        <f t="shared" si="406"/>
        <v>150</v>
      </c>
      <c r="I672" s="12">
        <f t="shared" si="406"/>
        <v>0</v>
      </c>
      <c r="J672" s="12">
        <f t="shared" si="406"/>
        <v>150</v>
      </c>
      <c r="K672" s="12">
        <f t="shared" si="406"/>
        <v>0</v>
      </c>
      <c r="L672" s="12">
        <f t="shared" si="406"/>
        <v>150</v>
      </c>
      <c r="M672" s="12">
        <f t="shared" si="406"/>
        <v>0</v>
      </c>
      <c r="N672" s="12">
        <f t="shared" si="406"/>
        <v>150</v>
      </c>
      <c r="O672" s="12">
        <f t="shared" si="406"/>
        <v>0</v>
      </c>
      <c r="P672" s="12">
        <f t="shared" si="406"/>
        <v>150</v>
      </c>
      <c r="Q672" s="12">
        <f t="shared" si="406"/>
        <v>0</v>
      </c>
      <c r="R672" s="12">
        <f t="shared" si="406"/>
        <v>150</v>
      </c>
      <c r="S672" s="12">
        <f t="shared" si="406"/>
        <v>0</v>
      </c>
      <c r="T672" s="12">
        <f t="shared" si="406"/>
        <v>150</v>
      </c>
      <c r="U672" s="12">
        <f t="shared" si="406"/>
        <v>0</v>
      </c>
      <c r="V672" s="12">
        <f t="shared" si="406"/>
        <v>150</v>
      </c>
    </row>
    <row r="673" spans="1:22" s="40" customFormat="1" ht="30" customHeight="1" hidden="1" outlineLevel="1">
      <c r="A673" s="8"/>
      <c r="B673" s="8"/>
      <c r="C673" s="9"/>
      <c r="D673" s="1" t="s">
        <v>135</v>
      </c>
      <c r="E673" s="2" t="s">
        <v>136</v>
      </c>
      <c r="F673" s="12">
        <f aca="true" t="shared" si="407" ref="F673:L673">SUM(F675:F676)</f>
        <v>150</v>
      </c>
      <c r="G673" s="12">
        <f t="shared" si="407"/>
        <v>0</v>
      </c>
      <c r="H673" s="12">
        <f t="shared" si="407"/>
        <v>150</v>
      </c>
      <c r="I673" s="12">
        <f t="shared" si="407"/>
        <v>0</v>
      </c>
      <c r="J673" s="12">
        <f t="shared" si="407"/>
        <v>150</v>
      </c>
      <c r="K673" s="12">
        <f t="shared" si="407"/>
        <v>0</v>
      </c>
      <c r="L673" s="12">
        <f t="shared" si="407"/>
        <v>150</v>
      </c>
      <c r="M673" s="12">
        <f aca="true" t="shared" si="408" ref="M673:R673">SUM(M675:M676)</f>
        <v>0</v>
      </c>
      <c r="N673" s="12">
        <f t="shared" si="408"/>
        <v>150</v>
      </c>
      <c r="O673" s="12">
        <f t="shared" si="408"/>
        <v>0</v>
      </c>
      <c r="P673" s="12">
        <f t="shared" si="408"/>
        <v>150</v>
      </c>
      <c r="Q673" s="12">
        <f t="shared" si="408"/>
        <v>0</v>
      </c>
      <c r="R673" s="12">
        <f t="shared" si="408"/>
        <v>150</v>
      </c>
      <c r="S673" s="12">
        <f>SUM(S675:S676)</f>
        <v>0</v>
      </c>
      <c r="T673" s="12">
        <f>SUM(T675:T676)</f>
        <v>150</v>
      </c>
      <c r="U673" s="12">
        <f>SUM(U675:U676)</f>
        <v>0</v>
      </c>
      <c r="V673" s="12">
        <f>SUM(V675:V676)</f>
        <v>150</v>
      </c>
    </row>
    <row r="674" spans="1:22" s="40" customFormat="1" ht="16.5" customHeight="1" hidden="1" outlineLevel="1">
      <c r="A674" s="8"/>
      <c r="B674" s="8"/>
      <c r="C674" s="9"/>
      <c r="D674" s="1"/>
      <c r="E674" s="2" t="s">
        <v>158</v>
      </c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</row>
    <row r="675" spans="1:22" s="40" customFormat="1" ht="16.5" customHeight="1" hidden="1" outlineLevel="1">
      <c r="A675" s="8"/>
      <c r="B675" s="8"/>
      <c r="C675" s="9"/>
      <c r="D675" s="1"/>
      <c r="E675" s="2" t="s">
        <v>165</v>
      </c>
      <c r="F675" s="12">
        <v>150</v>
      </c>
      <c r="G675" s="12"/>
      <c r="H675" s="12">
        <f>SUM(F675:G675)</f>
        <v>150</v>
      </c>
      <c r="I675" s="12"/>
      <c r="J675" s="12">
        <f>SUM(H675:I675)</f>
        <v>150</v>
      </c>
      <c r="K675" s="12"/>
      <c r="L675" s="12">
        <f>SUM(J675:K675)</f>
        <v>150</v>
      </c>
      <c r="M675" s="12"/>
      <c r="N675" s="12">
        <f>SUM(L675:M675)</f>
        <v>150</v>
      </c>
      <c r="O675" s="12"/>
      <c r="P675" s="12">
        <f>SUM(N675:O675)</f>
        <v>150</v>
      </c>
      <c r="Q675" s="12"/>
      <c r="R675" s="12">
        <f>SUM(P675:Q675)</f>
        <v>150</v>
      </c>
      <c r="S675" s="12"/>
      <c r="T675" s="12">
        <f>SUM(R675:S675)</f>
        <v>150</v>
      </c>
      <c r="U675" s="12"/>
      <c r="V675" s="12">
        <f>SUM(T675:U675)</f>
        <v>150</v>
      </c>
    </row>
    <row r="676" spans="1:22" s="119" customFormat="1" ht="16.5" customHeight="1" hidden="1" outlineLevel="1">
      <c r="A676" s="8"/>
      <c r="B676" s="8"/>
      <c r="C676" s="9"/>
      <c r="D676" s="1"/>
      <c r="E676" s="2" t="s">
        <v>164</v>
      </c>
      <c r="F676" s="12"/>
      <c r="G676" s="12"/>
      <c r="H676" s="12">
        <f>SUM(F676:G676)</f>
        <v>0</v>
      </c>
      <c r="I676" s="12"/>
      <c r="J676" s="12">
        <f>SUM(H676:I676)</f>
        <v>0</v>
      </c>
      <c r="K676" s="12"/>
      <c r="L676" s="12">
        <f>SUM(J676:K676)</f>
        <v>0</v>
      </c>
      <c r="M676" s="12"/>
      <c r="N676" s="12">
        <f>SUM(L676:M676)</f>
        <v>0</v>
      </c>
      <c r="O676" s="12"/>
      <c r="P676" s="12">
        <f>SUM(N676:O676)</f>
        <v>0</v>
      </c>
      <c r="Q676" s="12"/>
      <c r="R676" s="12">
        <f>SUM(P676:Q676)</f>
        <v>0</v>
      </c>
      <c r="S676" s="12"/>
      <c r="T676" s="12">
        <f>SUM(R676:S676)</f>
        <v>0</v>
      </c>
      <c r="U676" s="12"/>
      <c r="V676" s="12">
        <f>SUM(T676:U676)</f>
        <v>0</v>
      </c>
    </row>
    <row r="677" spans="1:22" s="34" customFormat="1" ht="16.5" customHeight="1" hidden="1" outlineLevel="1">
      <c r="A677" s="8"/>
      <c r="B677" s="8" t="s">
        <v>3</v>
      </c>
      <c r="C677" s="37"/>
      <c r="D677" s="8"/>
      <c r="E677" s="10" t="s">
        <v>4</v>
      </c>
      <c r="F677" s="12">
        <f aca="true" t="shared" si="409" ref="F677:V677">F678</f>
        <v>44117.45357</v>
      </c>
      <c r="G677" s="12">
        <f t="shared" si="409"/>
        <v>0</v>
      </c>
      <c r="H677" s="12">
        <f t="shared" si="409"/>
        <v>44117.45357</v>
      </c>
      <c r="I677" s="12">
        <f t="shared" si="409"/>
        <v>-1818.00654</v>
      </c>
      <c r="J677" s="12">
        <f t="shared" si="409"/>
        <v>42299.447029999996</v>
      </c>
      <c r="K677" s="12">
        <f t="shared" si="409"/>
        <v>1694.7995500000002</v>
      </c>
      <c r="L677" s="12">
        <f t="shared" si="409"/>
        <v>43994.24658</v>
      </c>
      <c r="M677" s="12">
        <f t="shared" si="409"/>
        <v>0</v>
      </c>
      <c r="N677" s="12">
        <f t="shared" si="409"/>
        <v>43994.24658</v>
      </c>
      <c r="O677" s="12">
        <f t="shared" si="409"/>
        <v>0</v>
      </c>
      <c r="P677" s="12">
        <f t="shared" si="409"/>
        <v>43994.24658</v>
      </c>
      <c r="Q677" s="12">
        <f t="shared" si="409"/>
        <v>-12</v>
      </c>
      <c r="R677" s="12">
        <f t="shared" si="409"/>
        <v>43982.24658</v>
      </c>
      <c r="S677" s="12">
        <f t="shared" si="409"/>
        <v>-10</v>
      </c>
      <c r="T677" s="12">
        <f t="shared" si="409"/>
        <v>43972.24658</v>
      </c>
      <c r="U677" s="12">
        <f t="shared" si="409"/>
        <v>0</v>
      </c>
      <c r="V677" s="12">
        <f t="shared" si="409"/>
        <v>43972.24658</v>
      </c>
    </row>
    <row r="678" spans="1:22" s="34" customFormat="1" ht="16.5" customHeight="1" hidden="1" outlineLevel="1">
      <c r="A678" s="8"/>
      <c r="B678" s="8" t="s">
        <v>5</v>
      </c>
      <c r="C678" s="37"/>
      <c r="D678" s="8"/>
      <c r="E678" s="10" t="s">
        <v>6</v>
      </c>
      <c r="F678" s="12">
        <f>F679+F711</f>
        <v>44117.45357</v>
      </c>
      <c r="G678" s="12">
        <f>G679+G711</f>
        <v>0</v>
      </c>
      <c r="H678" s="12">
        <f>H679+H711</f>
        <v>44117.45357</v>
      </c>
      <c r="I678" s="12">
        <f>I679+I711</f>
        <v>-1818.00654</v>
      </c>
      <c r="J678" s="12">
        <f aca="true" t="shared" si="410" ref="J678:P678">J679+J711+J716</f>
        <v>42299.447029999996</v>
      </c>
      <c r="K678" s="12">
        <f t="shared" si="410"/>
        <v>1694.7995500000002</v>
      </c>
      <c r="L678" s="12">
        <f t="shared" si="410"/>
        <v>43994.24658</v>
      </c>
      <c r="M678" s="12">
        <f t="shared" si="410"/>
        <v>0</v>
      </c>
      <c r="N678" s="12">
        <f t="shared" si="410"/>
        <v>43994.24658</v>
      </c>
      <c r="O678" s="12">
        <f t="shared" si="410"/>
        <v>0</v>
      </c>
      <c r="P678" s="12">
        <f t="shared" si="410"/>
        <v>43994.24658</v>
      </c>
      <c r="Q678" s="12">
        <f aca="true" t="shared" si="411" ref="Q678:V678">Q679+Q711+Q716</f>
        <v>-12</v>
      </c>
      <c r="R678" s="12">
        <f t="shared" si="411"/>
        <v>43982.24658</v>
      </c>
      <c r="S678" s="12">
        <f t="shared" si="411"/>
        <v>-10</v>
      </c>
      <c r="T678" s="12">
        <f t="shared" si="411"/>
        <v>43972.24658</v>
      </c>
      <c r="U678" s="12">
        <f t="shared" si="411"/>
        <v>0</v>
      </c>
      <c r="V678" s="12">
        <f t="shared" si="411"/>
        <v>43972.24658</v>
      </c>
    </row>
    <row r="679" spans="1:22" s="34" customFormat="1" ht="29.25" customHeight="1" hidden="1" outlineLevel="1">
      <c r="A679" s="8"/>
      <c r="B679" s="8"/>
      <c r="C679" s="9" t="s">
        <v>101</v>
      </c>
      <c r="D679" s="33"/>
      <c r="E679" s="10" t="s">
        <v>539</v>
      </c>
      <c r="F679" s="12">
        <f aca="true" t="shared" si="412" ref="F679:L679">F680+F692+F698+F702</f>
        <v>44052.45357</v>
      </c>
      <c r="G679" s="12">
        <f t="shared" si="412"/>
        <v>0</v>
      </c>
      <c r="H679" s="12">
        <f t="shared" si="412"/>
        <v>44052.45357</v>
      </c>
      <c r="I679" s="12">
        <f t="shared" si="412"/>
        <v>-1818.00654</v>
      </c>
      <c r="J679" s="12">
        <f t="shared" si="412"/>
        <v>42234.447029999996</v>
      </c>
      <c r="K679" s="12">
        <f t="shared" si="412"/>
        <v>134.37316</v>
      </c>
      <c r="L679" s="12">
        <f t="shared" si="412"/>
        <v>42368.82019</v>
      </c>
      <c r="M679" s="12">
        <f aca="true" t="shared" si="413" ref="M679:R679">M680+M692+M698+M702</f>
        <v>0</v>
      </c>
      <c r="N679" s="12">
        <f t="shared" si="413"/>
        <v>42368.82019</v>
      </c>
      <c r="O679" s="12">
        <f t="shared" si="413"/>
        <v>0</v>
      </c>
      <c r="P679" s="12">
        <f t="shared" si="413"/>
        <v>42368.82019</v>
      </c>
      <c r="Q679" s="12">
        <f t="shared" si="413"/>
        <v>-12</v>
      </c>
      <c r="R679" s="12">
        <f t="shared" si="413"/>
        <v>42356.82019</v>
      </c>
      <c r="S679" s="12">
        <f>S680+S692+S698+S702</f>
        <v>55</v>
      </c>
      <c r="T679" s="12">
        <f>T680+T692+T698+T702</f>
        <v>42411.82019</v>
      </c>
      <c r="U679" s="12">
        <f>U680+U692+U698+U702</f>
        <v>0</v>
      </c>
      <c r="V679" s="12">
        <f>V680+V692+V698+V702</f>
        <v>42411.82019</v>
      </c>
    </row>
    <row r="680" spans="1:22" s="34" customFormat="1" ht="29.25" customHeight="1" hidden="1" outlineLevel="1">
      <c r="A680" s="8"/>
      <c r="B680" s="8"/>
      <c r="C680" s="9" t="s">
        <v>102</v>
      </c>
      <c r="D680" s="33"/>
      <c r="E680" s="10" t="s">
        <v>540</v>
      </c>
      <c r="F680" s="12">
        <f aca="true" t="shared" si="414" ref="F680:V680">F681</f>
        <v>23679.98211</v>
      </c>
      <c r="G680" s="12">
        <f t="shared" si="414"/>
        <v>0</v>
      </c>
      <c r="H680" s="12">
        <f t="shared" si="414"/>
        <v>23679.98211</v>
      </c>
      <c r="I680" s="12">
        <f t="shared" si="414"/>
        <v>0</v>
      </c>
      <c r="J680" s="12">
        <f t="shared" si="414"/>
        <v>23679.98211</v>
      </c>
      <c r="K680" s="12">
        <f t="shared" si="414"/>
        <v>134.37316</v>
      </c>
      <c r="L680" s="12">
        <f t="shared" si="414"/>
        <v>23814.35527</v>
      </c>
      <c r="M680" s="12">
        <f t="shared" si="414"/>
        <v>0</v>
      </c>
      <c r="N680" s="12">
        <f t="shared" si="414"/>
        <v>23814.35527</v>
      </c>
      <c r="O680" s="12">
        <f t="shared" si="414"/>
        <v>0</v>
      </c>
      <c r="P680" s="12">
        <f t="shared" si="414"/>
        <v>23814.35527</v>
      </c>
      <c r="Q680" s="12">
        <f t="shared" si="414"/>
        <v>-12</v>
      </c>
      <c r="R680" s="12">
        <f t="shared" si="414"/>
        <v>23802.35527</v>
      </c>
      <c r="S680" s="12">
        <f t="shared" si="414"/>
        <v>55</v>
      </c>
      <c r="T680" s="12">
        <f t="shared" si="414"/>
        <v>23857.35527</v>
      </c>
      <c r="U680" s="12">
        <f t="shared" si="414"/>
        <v>0</v>
      </c>
      <c r="V680" s="12">
        <f t="shared" si="414"/>
        <v>23857.35527</v>
      </c>
    </row>
    <row r="681" spans="1:22" s="34" customFormat="1" ht="27.75" customHeight="1" hidden="1" outlineLevel="1">
      <c r="A681" s="8"/>
      <c r="B681" s="8"/>
      <c r="C681" s="9" t="s">
        <v>103</v>
      </c>
      <c r="D681" s="1"/>
      <c r="E681" s="10" t="s">
        <v>16</v>
      </c>
      <c r="F681" s="12">
        <f aca="true" t="shared" si="415" ref="F681:L681">F682+F684+F686</f>
        <v>23679.98211</v>
      </c>
      <c r="G681" s="12">
        <f t="shared" si="415"/>
        <v>0</v>
      </c>
      <c r="H681" s="12">
        <f t="shared" si="415"/>
        <v>23679.98211</v>
      </c>
      <c r="I681" s="12">
        <f t="shared" si="415"/>
        <v>0</v>
      </c>
      <c r="J681" s="12">
        <f t="shared" si="415"/>
        <v>23679.98211</v>
      </c>
      <c r="K681" s="12">
        <f t="shared" si="415"/>
        <v>134.37316</v>
      </c>
      <c r="L681" s="12">
        <f t="shared" si="415"/>
        <v>23814.35527</v>
      </c>
      <c r="M681" s="12">
        <f aca="true" t="shared" si="416" ref="M681:R681">M682+M684+M686</f>
        <v>0</v>
      </c>
      <c r="N681" s="12">
        <f t="shared" si="416"/>
        <v>23814.35527</v>
      </c>
      <c r="O681" s="12">
        <f t="shared" si="416"/>
        <v>0</v>
      </c>
      <c r="P681" s="12">
        <f t="shared" si="416"/>
        <v>23814.35527</v>
      </c>
      <c r="Q681" s="12">
        <f t="shared" si="416"/>
        <v>-12</v>
      </c>
      <c r="R681" s="12">
        <f t="shared" si="416"/>
        <v>23802.35527</v>
      </c>
      <c r="S681" s="12">
        <f>S682+S684+S686</f>
        <v>55</v>
      </c>
      <c r="T681" s="12">
        <f>T682+T684+T686</f>
        <v>23857.35527</v>
      </c>
      <c r="U681" s="12">
        <f>U682+U684+U686</f>
        <v>0</v>
      </c>
      <c r="V681" s="12">
        <f>V682+V684+V686</f>
        <v>23857.35527</v>
      </c>
    </row>
    <row r="682" spans="1:22" s="34" customFormat="1" ht="27.75" customHeight="1" hidden="1" outlineLevel="1">
      <c r="A682" s="8"/>
      <c r="B682" s="8"/>
      <c r="C682" s="9" t="s">
        <v>255</v>
      </c>
      <c r="D682" s="33"/>
      <c r="E682" s="10" t="s">
        <v>256</v>
      </c>
      <c r="F682" s="12">
        <f aca="true" t="shared" si="417" ref="F682:V682">F683</f>
        <v>20592</v>
      </c>
      <c r="G682" s="12">
        <f t="shared" si="417"/>
        <v>0</v>
      </c>
      <c r="H682" s="12">
        <f t="shared" si="417"/>
        <v>20592</v>
      </c>
      <c r="I682" s="12">
        <f t="shared" si="417"/>
        <v>0</v>
      </c>
      <c r="J682" s="12">
        <f t="shared" si="417"/>
        <v>20592</v>
      </c>
      <c r="K682" s="12">
        <f t="shared" si="417"/>
        <v>134.37316</v>
      </c>
      <c r="L682" s="12">
        <f t="shared" si="417"/>
        <v>20726.37316</v>
      </c>
      <c r="M682" s="12">
        <f t="shared" si="417"/>
        <v>1174.98211</v>
      </c>
      <c r="N682" s="12">
        <f t="shared" si="417"/>
        <v>21901.35527</v>
      </c>
      <c r="O682" s="12">
        <f t="shared" si="417"/>
        <v>0</v>
      </c>
      <c r="P682" s="12">
        <f t="shared" si="417"/>
        <v>21901.35527</v>
      </c>
      <c r="Q682" s="12">
        <f t="shared" si="417"/>
        <v>-12</v>
      </c>
      <c r="R682" s="12">
        <f t="shared" si="417"/>
        <v>21889.35527</v>
      </c>
      <c r="S682" s="12">
        <f t="shared" si="417"/>
        <v>-10</v>
      </c>
      <c r="T682" s="12">
        <f t="shared" si="417"/>
        <v>21879.35527</v>
      </c>
      <c r="U682" s="12">
        <f t="shared" si="417"/>
        <v>0</v>
      </c>
      <c r="V682" s="12">
        <f t="shared" si="417"/>
        <v>21879.35527</v>
      </c>
    </row>
    <row r="683" spans="1:22" s="34" customFormat="1" ht="27.75" customHeight="1" hidden="1" outlineLevel="1">
      <c r="A683" s="8"/>
      <c r="B683" s="8"/>
      <c r="C683" s="9"/>
      <c r="D683" s="1" t="s">
        <v>135</v>
      </c>
      <c r="E683" s="2" t="s">
        <v>136</v>
      </c>
      <c r="F683" s="12">
        <f>20792-200</f>
        <v>20592</v>
      </c>
      <c r="G683" s="12"/>
      <c r="H683" s="12">
        <f>SUM(F683:G683)</f>
        <v>20592</v>
      </c>
      <c r="I683" s="12"/>
      <c r="J683" s="12">
        <f>SUM(H683:I683)</f>
        <v>20592</v>
      </c>
      <c r="K683" s="12">
        <v>134.37316</v>
      </c>
      <c r="L683" s="12">
        <f>SUM(J683:K683)</f>
        <v>20726.37316</v>
      </c>
      <c r="M683" s="12">
        <v>1174.98211</v>
      </c>
      <c r="N683" s="12">
        <f>SUM(L683:M683)</f>
        <v>21901.35527</v>
      </c>
      <c r="O683" s="12"/>
      <c r="P683" s="12">
        <f>SUM(N683:O683)</f>
        <v>21901.35527</v>
      </c>
      <c r="Q683" s="12">
        <v>-12</v>
      </c>
      <c r="R683" s="12">
        <f>SUM(P683:Q683)</f>
        <v>21889.35527</v>
      </c>
      <c r="S683" s="12">
        <v>-10</v>
      </c>
      <c r="T683" s="12">
        <f>SUM(R683:S683)</f>
        <v>21879.35527</v>
      </c>
      <c r="U683" s="12"/>
      <c r="V683" s="12">
        <f>SUM(T683:U683)</f>
        <v>21879.35527</v>
      </c>
    </row>
    <row r="684" spans="1:22" s="34" customFormat="1" ht="16.5" customHeight="1" hidden="1" outlineLevel="1">
      <c r="A684" s="8"/>
      <c r="B684" s="8"/>
      <c r="C684" s="9" t="s">
        <v>257</v>
      </c>
      <c r="D684" s="33"/>
      <c r="E684" s="10" t="s">
        <v>258</v>
      </c>
      <c r="F684" s="12">
        <f aca="true" t="shared" si="418" ref="F684:V684">F685</f>
        <v>1163</v>
      </c>
      <c r="G684" s="12">
        <f t="shared" si="418"/>
        <v>0</v>
      </c>
      <c r="H684" s="12">
        <f t="shared" si="418"/>
        <v>1163</v>
      </c>
      <c r="I684" s="12">
        <f t="shared" si="418"/>
        <v>0</v>
      </c>
      <c r="J684" s="12">
        <f t="shared" si="418"/>
        <v>1163</v>
      </c>
      <c r="K684" s="12">
        <f t="shared" si="418"/>
        <v>0</v>
      </c>
      <c r="L684" s="12">
        <f t="shared" si="418"/>
        <v>1163</v>
      </c>
      <c r="M684" s="12">
        <f t="shared" si="418"/>
        <v>0</v>
      </c>
      <c r="N684" s="12">
        <f t="shared" si="418"/>
        <v>1163</v>
      </c>
      <c r="O684" s="12">
        <f t="shared" si="418"/>
        <v>0</v>
      </c>
      <c r="P684" s="12">
        <f t="shared" si="418"/>
        <v>1163</v>
      </c>
      <c r="Q684" s="12">
        <f t="shared" si="418"/>
        <v>0</v>
      </c>
      <c r="R684" s="12">
        <f t="shared" si="418"/>
        <v>1163</v>
      </c>
      <c r="S684" s="12">
        <f t="shared" si="418"/>
        <v>65</v>
      </c>
      <c r="T684" s="12">
        <f t="shared" si="418"/>
        <v>1228</v>
      </c>
      <c r="U684" s="12">
        <f t="shared" si="418"/>
        <v>0</v>
      </c>
      <c r="V684" s="12">
        <f t="shared" si="418"/>
        <v>1228</v>
      </c>
    </row>
    <row r="685" spans="1:22" s="34" customFormat="1" ht="28.5" customHeight="1" hidden="1" outlineLevel="1">
      <c r="A685" s="8"/>
      <c r="B685" s="8"/>
      <c r="C685" s="9"/>
      <c r="D685" s="1" t="s">
        <v>135</v>
      </c>
      <c r="E685" s="2" t="s">
        <v>136</v>
      </c>
      <c r="F685" s="12">
        <v>1163</v>
      </c>
      <c r="G685" s="12"/>
      <c r="H685" s="12">
        <f>SUM(F685:G685)</f>
        <v>1163</v>
      </c>
      <c r="I685" s="12"/>
      <c r="J685" s="12">
        <f>SUM(H685:I685)</f>
        <v>1163</v>
      </c>
      <c r="K685" s="12"/>
      <c r="L685" s="12">
        <f>SUM(J685:K685)</f>
        <v>1163</v>
      </c>
      <c r="M685" s="12"/>
      <c r="N685" s="12">
        <f>SUM(L685:M685)</f>
        <v>1163</v>
      </c>
      <c r="O685" s="12"/>
      <c r="P685" s="12">
        <f>SUM(N685:O685)</f>
        <v>1163</v>
      </c>
      <c r="Q685" s="12"/>
      <c r="R685" s="12">
        <f>SUM(P685:Q685)</f>
        <v>1163</v>
      </c>
      <c r="S685" s="12">
        <v>65</v>
      </c>
      <c r="T685" s="12">
        <f>SUM(R685:S685)</f>
        <v>1228</v>
      </c>
      <c r="U685" s="12"/>
      <c r="V685" s="12">
        <f>SUM(T685:U685)</f>
        <v>1228</v>
      </c>
    </row>
    <row r="686" spans="1:22" s="34" customFormat="1" ht="42.75" customHeight="1" hidden="1" outlineLevel="1">
      <c r="A686" s="8"/>
      <c r="B686" s="8"/>
      <c r="C686" s="9" t="s">
        <v>518</v>
      </c>
      <c r="D686" s="1"/>
      <c r="E686" s="2" t="s">
        <v>519</v>
      </c>
      <c r="F686" s="12">
        <f aca="true" t="shared" si="419" ref="F686:V686">F687</f>
        <v>1924.98211</v>
      </c>
      <c r="G686" s="12">
        <f t="shared" si="419"/>
        <v>0</v>
      </c>
      <c r="H686" s="12">
        <f t="shared" si="419"/>
        <v>1924.98211</v>
      </c>
      <c r="I686" s="12">
        <f t="shared" si="419"/>
        <v>0</v>
      </c>
      <c r="J686" s="12">
        <f t="shared" si="419"/>
        <v>1924.98211</v>
      </c>
      <c r="K686" s="12">
        <f t="shared" si="419"/>
        <v>0</v>
      </c>
      <c r="L686" s="12">
        <f t="shared" si="419"/>
        <v>1924.98211</v>
      </c>
      <c r="M686" s="12">
        <f t="shared" si="419"/>
        <v>-1174.98211</v>
      </c>
      <c r="N686" s="12">
        <f t="shared" si="419"/>
        <v>750</v>
      </c>
      <c r="O686" s="12">
        <f t="shared" si="419"/>
        <v>0</v>
      </c>
      <c r="P686" s="12">
        <f t="shared" si="419"/>
        <v>750</v>
      </c>
      <c r="Q686" s="12">
        <f t="shared" si="419"/>
        <v>0</v>
      </c>
      <c r="R686" s="12">
        <f t="shared" si="419"/>
        <v>750</v>
      </c>
      <c r="S686" s="12">
        <f t="shared" si="419"/>
        <v>0</v>
      </c>
      <c r="T686" s="12">
        <f t="shared" si="419"/>
        <v>750</v>
      </c>
      <c r="U686" s="12">
        <f t="shared" si="419"/>
        <v>0</v>
      </c>
      <c r="V686" s="12">
        <f t="shared" si="419"/>
        <v>750</v>
      </c>
    </row>
    <row r="687" spans="1:22" s="34" customFormat="1" ht="29.25" customHeight="1" hidden="1" outlineLevel="1">
      <c r="A687" s="8"/>
      <c r="B687" s="8"/>
      <c r="C687" s="9"/>
      <c r="D687" s="1" t="s">
        <v>135</v>
      </c>
      <c r="E687" s="2" t="s">
        <v>136</v>
      </c>
      <c r="F687" s="12">
        <f aca="true" t="shared" si="420" ref="F687:L687">SUM(F689:F691)</f>
        <v>1924.98211</v>
      </c>
      <c r="G687" s="12">
        <f t="shared" si="420"/>
        <v>0</v>
      </c>
      <c r="H687" s="12">
        <f t="shared" si="420"/>
        <v>1924.98211</v>
      </c>
      <c r="I687" s="12">
        <f t="shared" si="420"/>
        <v>0</v>
      </c>
      <c r="J687" s="12">
        <f t="shared" si="420"/>
        <v>1924.98211</v>
      </c>
      <c r="K687" s="12">
        <f t="shared" si="420"/>
        <v>0</v>
      </c>
      <c r="L687" s="12">
        <f t="shared" si="420"/>
        <v>1924.98211</v>
      </c>
      <c r="M687" s="12">
        <f aca="true" t="shared" si="421" ref="M687:R687">SUM(M689:M691)</f>
        <v>-1174.98211</v>
      </c>
      <c r="N687" s="12">
        <f t="shared" si="421"/>
        <v>750</v>
      </c>
      <c r="O687" s="12">
        <f t="shared" si="421"/>
        <v>0</v>
      </c>
      <c r="P687" s="12">
        <f t="shared" si="421"/>
        <v>750</v>
      </c>
      <c r="Q687" s="12">
        <f t="shared" si="421"/>
        <v>0</v>
      </c>
      <c r="R687" s="12">
        <f t="shared" si="421"/>
        <v>750</v>
      </c>
      <c r="S687" s="12">
        <f>SUM(S689:S691)</f>
        <v>0</v>
      </c>
      <c r="T687" s="12">
        <f>SUM(T689:T691)</f>
        <v>750</v>
      </c>
      <c r="U687" s="12">
        <f>SUM(U689:U691)</f>
        <v>0</v>
      </c>
      <c r="V687" s="12">
        <f>SUM(V689:V691)</f>
        <v>750</v>
      </c>
    </row>
    <row r="688" spans="1:22" s="34" customFormat="1" ht="15.75" customHeight="1" hidden="1" outlineLevel="1">
      <c r="A688" s="8"/>
      <c r="B688" s="8"/>
      <c r="C688" s="9"/>
      <c r="D688" s="1"/>
      <c r="E688" s="2" t="s">
        <v>158</v>
      </c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</row>
    <row r="689" spans="1:22" s="34" customFormat="1" ht="15.75" customHeight="1" hidden="1" outlineLevel="1">
      <c r="A689" s="8"/>
      <c r="B689" s="8"/>
      <c r="C689" s="9"/>
      <c r="D689" s="1"/>
      <c r="E689" s="2" t="s">
        <v>165</v>
      </c>
      <c r="F689" s="12">
        <v>1924.98211</v>
      </c>
      <c r="G689" s="12"/>
      <c r="H689" s="12">
        <f>SUM(F689:G689)</f>
        <v>1924.98211</v>
      </c>
      <c r="I689" s="12"/>
      <c r="J689" s="12">
        <f>SUM(H689:I689)</f>
        <v>1924.98211</v>
      </c>
      <c r="K689" s="12"/>
      <c r="L689" s="12">
        <f>SUM(J689:K689)</f>
        <v>1924.98211</v>
      </c>
      <c r="M689" s="12">
        <v>-1174.98211</v>
      </c>
      <c r="N689" s="12">
        <f>SUM(L689:M689)</f>
        <v>750</v>
      </c>
      <c r="O689" s="12"/>
      <c r="P689" s="12">
        <f>SUM(N689:O689)</f>
        <v>750</v>
      </c>
      <c r="Q689" s="12"/>
      <c r="R689" s="12">
        <f>SUM(P689:Q689)</f>
        <v>750</v>
      </c>
      <c r="S689" s="12"/>
      <c r="T689" s="12">
        <f>SUM(R689:S689)</f>
        <v>750</v>
      </c>
      <c r="U689" s="12"/>
      <c r="V689" s="12">
        <f>SUM(T689:U689)</f>
        <v>750</v>
      </c>
    </row>
    <row r="690" spans="1:22" s="115" customFormat="1" ht="15.75" customHeight="1" hidden="1" outlineLevel="1">
      <c r="A690" s="8"/>
      <c r="B690" s="8"/>
      <c r="C690" s="9"/>
      <c r="D690" s="1"/>
      <c r="E690" s="2" t="s">
        <v>164</v>
      </c>
      <c r="F690" s="12"/>
      <c r="G690" s="12"/>
      <c r="H690" s="12">
        <f>SUM(F690:G690)</f>
        <v>0</v>
      </c>
      <c r="I690" s="12"/>
      <c r="J690" s="12">
        <f>SUM(H690:I690)</f>
        <v>0</v>
      </c>
      <c r="K690" s="12"/>
      <c r="L690" s="12">
        <f>SUM(J690:K690)</f>
        <v>0</v>
      </c>
      <c r="M690" s="12"/>
      <c r="N690" s="12">
        <f>SUM(L690:M690)</f>
        <v>0</v>
      </c>
      <c r="O690" s="12"/>
      <c r="P690" s="12">
        <f>SUM(N690:O690)</f>
        <v>0</v>
      </c>
      <c r="Q690" s="12"/>
      <c r="R690" s="12">
        <f>SUM(P690:Q690)</f>
        <v>0</v>
      </c>
      <c r="S690" s="12"/>
      <c r="T690" s="12">
        <f>SUM(R690:S690)</f>
        <v>0</v>
      </c>
      <c r="U690" s="12"/>
      <c r="V690" s="12">
        <f>SUM(T690:U690)</f>
        <v>0</v>
      </c>
    </row>
    <row r="691" spans="1:22" s="115" customFormat="1" ht="15.75" customHeight="1" hidden="1" outlineLevel="1">
      <c r="A691" s="8"/>
      <c r="B691" s="8"/>
      <c r="C691" s="9"/>
      <c r="D691" s="1"/>
      <c r="E691" s="2" t="s">
        <v>443</v>
      </c>
      <c r="F691" s="12"/>
      <c r="G691" s="12"/>
      <c r="H691" s="12">
        <f>SUM(F691:G691)</f>
        <v>0</v>
      </c>
      <c r="I691" s="12"/>
      <c r="J691" s="12">
        <f>SUM(H691:I691)</f>
        <v>0</v>
      </c>
      <c r="K691" s="12"/>
      <c r="L691" s="12">
        <f>SUM(J691:K691)</f>
        <v>0</v>
      </c>
      <c r="M691" s="12"/>
      <c r="N691" s="12">
        <f>SUM(L691:M691)</f>
        <v>0</v>
      </c>
      <c r="O691" s="12"/>
      <c r="P691" s="12">
        <f>SUM(N691:O691)</f>
        <v>0</v>
      </c>
      <c r="Q691" s="12"/>
      <c r="R691" s="12">
        <f>SUM(P691:Q691)</f>
        <v>0</v>
      </c>
      <c r="S691" s="12"/>
      <c r="T691" s="12">
        <f>SUM(R691:S691)</f>
        <v>0</v>
      </c>
      <c r="U691" s="12"/>
      <c r="V691" s="12">
        <f>SUM(T691:U691)</f>
        <v>0</v>
      </c>
    </row>
    <row r="692" spans="1:22" s="34" customFormat="1" ht="27.75" customHeight="1" hidden="1" outlineLevel="1">
      <c r="A692" s="8"/>
      <c r="B692" s="8"/>
      <c r="C692" s="9" t="s">
        <v>156</v>
      </c>
      <c r="D692" s="1"/>
      <c r="E692" s="2" t="s">
        <v>541</v>
      </c>
      <c r="F692" s="12">
        <f aca="true" t="shared" si="422" ref="F692:V692">F693</f>
        <v>11912</v>
      </c>
      <c r="G692" s="12">
        <f t="shared" si="422"/>
        <v>0</v>
      </c>
      <c r="H692" s="12">
        <f t="shared" si="422"/>
        <v>11912</v>
      </c>
      <c r="I692" s="12">
        <f t="shared" si="422"/>
        <v>0</v>
      </c>
      <c r="J692" s="12">
        <f t="shared" si="422"/>
        <v>11912</v>
      </c>
      <c r="K692" s="12">
        <f t="shared" si="422"/>
        <v>0</v>
      </c>
      <c r="L692" s="12">
        <f t="shared" si="422"/>
        <v>11912</v>
      </c>
      <c r="M692" s="12">
        <f t="shared" si="422"/>
        <v>0</v>
      </c>
      <c r="N692" s="12">
        <f t="shared" si="422"/>
        <v>11912</v>
      </c>
      <c r="O692" s="12">
        <f t="shared" si="422"/>
        <v>0</v>
      </c>
      <c r="P692" s="12">
        <f t="shared" si="422"/>
        <v>11912</v>
      </c>
      <c r="Q692" s="12">
        <f t="shared" si="422"/>
        <v>0</v>
      </c>
      <c r="R692" s="12">
        <f t="shared" si="422"/>
        <v>11912</v>
      </c>
      <c r="S692" s="12">
        <f t="shared" si="422"/>
        <v>0</v>
      </c>
      <c r="T692" s="12">
        <f t="shared" si="422"/>
        <v>11912</v>
      </c>
      <c r="U692" s="12">
        <f t="shared" si="422"/>
        <v>0</v>
      </c>
      <c r="V692" s="12">
        <f t="shared" si="422"/>
        <v>11912</v>
      </c>
    </row>
    <row r="693" spans="1:22" s="34" customFormat="1" ht="27.75" customHeight="1" hidden="1" outlineLevel="1">
      <c r="A693" s="8"/>
      <c r="B693" s="8"/>
      <c r="C693" s="9" t="s">
        <v>157</v>
      </c>
      <c r="D693" s="1"/>
      <c r="E693" s="2" t="s">
        <v>9</v>
      </c>
      <c r="F693" s="12">
        <f aca="true" t="shared" si="423" ref="F693:L693">F696+F694</f>
        <v>11912</v>
      </c>
      <c r="G693" s="12">
        <f t="shared" si="423"/>
        <v>0</v>
      </c>
      <c r="H693" s="12">
        <f t="shared" si="423"/>
        <v>11912</v>
      </c>
      <c r="I693" s="12">
        <f t="shared" si="423"/>
        <v>0</v>
      </c>
      <c r="J693" s="12">
        <f t="shared" si="423"/>
        <v>11912</v>
      </c>
      <c r="K693" s="12">
        <f t="shared" si="423"/>
        <v>0</v>
      </c>
      <c r="L693" s="12">
        <f t="shared" si="423"/>
        <v>11912</v>
      </c>
      <c r="M693" s="12">
        <f aca="true" t="shared" si="424" ref="M693:R693">M696+M694</f>
        <v>0</v>
      </c>
      <c r="N693" s="12">
        <f t="shared" si="424"/>
        <v>11912</v>
      </c>
      <c r="O693" s="12">
        <f t="shared" si="424"/>
        <v>0</v>
      </c>
      <c r="P693" s="12">
        <f t="shared" si="424"/>
        <v>11912</v>
      </c>
      <c r="Q693" s="12">
        <f t="shared" si="424"/>
        <v>0</v>
      </c>
      <c r="R693" s="12">
        <f t="shared" si="424"/>
        <v>11912</v>
      </c>
      <c r="S693" s="12">
        <f>S696+S694</f>
        <v>0</v>
      </c>
      <c r="T693" s="12">
        <f>T696+T694</f>
        <v>11912</v>
      </c>
      <c r="U693" s="12">
        <f>U696+U694</f>
        <v>0</v>
      </c>
      <c r="V693" s="12">
        <f>V696+V694</f>
        <v>11912</v>
      </c>
    </row>
    <row r="694" spans="1:22" s="34" customFormat="1" ht="15" customHeight="1" hidden="1" outlineLevel="1">
      <c r="A694" s="8"/>
      <c r="B694" s="8"/>
      <c r="C694" s="9" t="s">
        <v>525</v>
      </c>
      <c r="D694" s="1"/>
      <c r="E694" s="2" t="s">
        <v>526</v>
      </c>
      <c r="F694" s="12">
        <f aca="true" t="shared" si="425" ref="F694:V694">F695</f>
        <v>450</v>
      </c>
      <c r="G694" s="12">
        <f t="shared" si="425"/>
        <v>0</v>
      </c>
      <c r="H694" s="12">
        <f t="shared" si="425"/>
        <v>450</v>
      </c>
      <c r="I694" s="12">
        <f t="shared" si="425"/>
        <v>0</v>
      </c>
      <c r="J694" s="12">
        <f t="shared" si="425"/>
        <v>450</v>
      </c>
      <c r="K694" s="12">
        <f t="shared" si="425"/>
        <v>0</v>
      </c>
      <c r="L694" s="12">
        <f t="shared" si="425"/>
        <v>450</v>
      </c>
      <c r="M694" s="12">
        <f t="shared" si="425"/>
        <v>0</v>
      </c>
      <c r="N694" s="12">
        <f t="shared" si="425"/>
        <v>450</v>
      </c>
      <c r="O694" s="12">
        <f t="shared" si="425"/>
        <v>0</v>
      </c>
      <c r="P694" s="12">
        <f t="shared" si="425"/>
        <v>450</v>
      </c>
      <c r="Q694" s="12">
        <f t="shared" si="425"/>
        <v>0</v>
      </c>
      <c r="R694" s="12">
        <f t="shared" si="425"/>
        <v>450</v>
      </c>
      <c r="S694" s="12">
        <f t="shared" si="425"/>
        <v>0</v>
      </c>
      <c r="T694" s="12">
        <f t="shared" si="425"/>
        <v>450</v>
      </c>
      <c r="U694" s="12">
        <f t="shared" si="425"/>
        <v>0</v>
      </c>
      <c r="V694" s="12">
        <f t="shared" si="425"/>
        <v>450</v>
      </c>
    </row>
    <row r="695" spans="1:22" s="34" customFormat="1" ht="27.75" customHeight="1" hidden="1" outlineLevel="1">
      <c r="A695" s="8"/>
      <c r="B695" s="8"/>
      <c r="C695" s="9"/>
      <c r="D695" s="1" t="s">
        <v>135</v>
      </c>
      <c r="E695" s="2" t="s">
        <v>136</v>
      </c>
      <c r="F695" s="12">
        <v>450</v>
      </c>
      <c r="G695" s="12"/>
      <c r="H695" s="12">
        <f>SUM(F695:G695)</f>
        <v>450</v>
      </c>
      <c r="I695" s="12"/>
      <c r="J695" s="12">
        <f>SUM(H695:I695)</f>
        <v>450</v>
      </c>
      <c r="K695" s="12"/>
      <c r="L695" s="12">
        <f>SUM(J695:K695)</f>
        <v>450</v>
      </c>
      <c r="M695" s="12"/>
      <c r="N695" s="12">
        <f>SUM(L695:M695)</f>
        <v>450</v>
      </c>
      <c r="O695" s="12"/>
      <c r="P695" s="12">
        <f>SUM(N695:O695)</f>
        <v>450</v>
      </c>
      <c r="Q695" s="12"/>
      <c r="R695" s="12">
        <f>SUM(P695:Q695)</f>
        <v>450</v>
      </c>
      <c r="S695" s="12"/>
      <c r="T695" s="12">
        <f>SUM(R695:S695)</f>
        <v>450</v>
      </c>
      <c r="U695" s="12"/>
      <c r="V695" s="12">
        <f>SUM(T695:U695)</f>
        <v>450</v>
      </c>
    </row>
    <row r="696" spans="1:22" s="34" customFormat="1" ht="27.75" customHeight="1" hidden="1" outlineLevel="1">
      <c r="A696" s="8"/>
      <c r="B696" s="8"/>
      <c r="C696" s="9" t="s">
        <v>259</v>
      </c>
      <c r="D696" s="1"/>
      <c r="E696" s="2" t="s">
        <v>162</v>
      </c>
      <c r="F696" s="12">
        <f aca="true" t="shared" si="426" ref="F696:V696">F697</f>
        <v>11462</v>
      </c>
      <c r="G696" s="12">
        <f t="shared" si="426"/>
        <v>0</v>
      </c>
      <c r="H696" s="12">
        <f t="shared" si="426"/>
        <v>11462</v>
      </c>
      <c r="I696" s="12">
        <f t="shared" si="426"/>
        <v>0</v>
      </c>
      <c r="J696" s="12">
        <f t="shared" si="426"/>
        <v>11462</v>
      </c>
      <c r="K696" s="12">
        <f t="shared" si="426"/>
        <v>0</v>
      </c>
      <c r="L696" s="12">
        <f t="shared" si="426"/>
        <v>11462</v>
      </c>
      <c r="M696" s="12">
        <f t="shared" si="426"/>
        <v>0</v>
      </c>
      <c r="N696" s="12">
        <f t="shared" si="426"/>
        <v>11462</v>
      </c>
      <c r="O696" s="12">
        <f t="shared" si="426"/>
        <v>0</v>
      </c>
      <c r="P696" s="12">
        <f t="shared" si="426"/>
        <v>11462</v>
      </c>
      <c r="Q696" s="12">
        <f t="shared" si="426"/>
        <v>0</v>
      </c>
      <c r="R696" s="12">
        <f t="shared" si="426"/>
        <v>11462</v>
      </c>
      <c r="S696" s="12">
        <f t="shared" si="426"/>
        <v>0</v>
      </c>
      <c r="T696" s="12">
        <f t="shared" si="426"/>
        <v>11462</v>
      </c>
      <c r="U696" s="12">
        <f t="shared" si="426"/>
        <v>0</v>
      </c>
      <c r="V696" s="12">
        <f t="shared" si="426"/>
        <v>11462</v>
      </c>
    </row>
    <row r="697" spans="1:22" s="34" customFormat="1" ht="27.75" customHeight="1" hidden="1" outlineLevel="1">
      <c r="A697" s="8"/>
      <c r="B697" s="8"/>
      <c r="C697" s="9"/>
      <c r="D697" s="1" t="s">
        <v>135</v>
      </c>
      <c r="E697" s="2" t="s">
        <v>136</v>
      </c>
      <c r="F697" s="12">
        <f>12109-450-197</f>
        <v>11462</v>
      </c>
      <c r="G697" s="12"/>
      <c r="H697" s="12">
        <f>SUM(F697:G697)</f>
        <v>11462</v>
      </c>
      <c r="I697" s="12"/>
      <c r="J697" s="12">
        <f>SUM(H697:I697)</f>
        <v>11462</v>
      </c>
      <c r="K697" s="12"/>
      <c r="L697" s="12">
        <f>SUM(J697:K697)</f>
        <v>11462</v>
      </c>
      <c r="M697" s="12"/>
      <c r="N697" s="12">
        <f>SUM(L697:M697)</f>
        <v>11462</v>
      </c>
      <c r="O697" s="12"/>
      <c r="P697" s="12">
        <f>SUM(N697:O697)</f>
        <v>11462</v>
      </c>
      <c r="Q697" s="12"/>
      <c r="R697" s="12">
        <f>SUM(P697:Q697)</f>
        <v>11462</v>
      </c>
      <c r="S697" s="12"/>
      <c r="T697" s="12">
        <f>SUM(R697:S697)</f>
        <v>11462</v>
      </c>
      <c r="U697" s="12"/>
      <c r="V697" s="12">
        <f>SUM(T697:U697)</f>
        <v>11462</v>
      </c>
    </row>
    <row r="698" spans="1:22" s="34" customFormat="1" ht="17.25" customHeight="1" hidden="1" outlineLevel="1">
      <c r="A698" s="8"/>
      <c r="B698" s="8"/>
      <c r="C698" s="9" t="s">
        <v>260</v>
      </c>
      <c r="D698" s="1"/>
      <c r="E698" s="2" t="s">
        <v>542</v>
      </c>
      <c r="F698" s="12">
        <f>F699</f>
        <v>1175</v>
      </c>
      <c r="G698" s="12">
        <f aca="true" t="shared" si="427" ref="G698:V700">G699</f>
        <v>0</v>
      </c>
      <c r="H698" s="12">
        <f t="shared" si="427"/>
        <v>1175</v>
      </c>
      <c r="I698" s="12">
        <f t="shared" si="427"/>
        <v>0</v>
      </c>
      <c r="J698" s="12">
        <f t="shared" si="427"/>
        <v>1175</v>
      </c>
      <c r="K698" s="12">
        <f t="shared" si="427"/>
        <v>0</v>
      </c>
      <c r="L698" s="12">
        <f t="shared" si="427"/>
        <v>1175</v>
      </c>
      <c r="M698" s="12">
        <f t="shared" si="427"/>
        <v>0</v>
      </c>
      <c r="N698" s="12">
        <f t="shared" si="427"/>
        <v>1175</v>
      </c>
      <c r="O698" s="12">
        <f t="shared" si="427"/>
        <v>0</v>
      </c>
      <c r="P698" s="12">
        <f t="shared" si="427"/>
        <v>1175</v>
      </c>
      <c r="Q698" s="12">
        <f t="shared" si="427"/>
        <v>0</v>
      </c>
      <c r="R698" s="12">
        <f t="shared" si="427"/>
        <v>1175</v>
      </c>
      <c r="S698" s="12">
        <f t="shared" si="427"/>
        <v>0</v>
      </c>
      <c r="T698" s="12">
        <f t="shared" si="427"/>
        <v>1175</v>
      </c>
      <c r="U698" s="12">
        <f t="shared" si="427"/>
        <v>0</v>
      </c>
      <c r="V698" s="12">
        <f t="shared" si="427"/>
        <v>1175</v>
      </c>
    </row>
    <row r="699" spans="1:22" s="34" customFormat="1" ht="30.75" customHeight="1" hidden="1" outlineLevel="1">
      <c r="A699" s="8"/>
      <c r="B699" s="8"/>
      <c r="C699" s="9" t="s">
        <v>261</v>
      </c>
      <c r="D699" s="1"/>
      <c r="E699" s="2" t="s">
        <v>193</v>
      </c>
      <c r="F699" s="12">
        <f>F700</f>
        <v>1175</v>
      </c>
      <c r="G699" s="12">
        <f t="shared" si="427"/>
        <v>0</v>
      </c>
      <c r="H699" s="12">
        <f t="shared" si="427"/>
        <v>1175</v>
      </c>
      <c r="I699" s="12">
        <f t="shared" si="427"/>
        <v>0</v>
      </c>
      <c r="J699" s="12">
        <f t="shared" si="427"/>
        <v>1175</v>
      </c>
      <c r="K699" s="12">
        <f t="shared" si="427"/>
        <v>0</v>
      </c>
      <c r="L699" s="12">
        <f t="shared" si="427"/>
        <v>1175</v>
      </c>
      <c r="M699" s="12">
        <f t="shared" si="427"/>
        <v>0</v>
      </c>
      <c r="N699" s="12">
        <f t="shared" si="427"/>
        <v>1175</v>
      </c>
      <c r="O699" s="12">
        <f t="shared" si="427"/>
        <v>0</v>
      </c>
      <c r="P699" s="12">
        <f t="shared" si="427"/>
        <v>1175</v>
      </c>
      <c r="Q699" s="12">
        <f t="shared" si="427"/>
        <v>0</v>
      </c>
      <c r="R699" s="12">
        <f t="shared" si="427"/>
        <v>1175</v>
      </c>
      <c r="S699" s="12">
        <f t="shared" si="427"/>
        <v>0</v>
      </c>
      <c r="T699" s="12">
        <f t="shared" si="427"/>
        <v>1175</v>
      </c>
      <c r="U699" s="12">
        <f t="shared" si="427"/>
        <v>0</v>
      </c>
      <c r="V699" s="12">
        <f t="shared" si="427"/>
        <v>1175</v>
      </c>
    </row>
    <row r="700" spans="1:22" s="34" customFormat="1" ht="30.75" customHeight="1" hidden="1" outlineLevel="1">
      <c r="A700" s="8"/>
      <c r="B700" s="8"/>
      <c r="C700" s="9" t="s">
        <v>262</v>
      </c>
      <c r="D700" s="1"/>
      <c r="E700" s="2" t="s">
        <v>93</v>
      </c>
      <c r="F700" s="12">
        <f>F701</f>
        <v>1175</v>
      </c>
      <c r="G700" s="12">
        <f t="shared" si="427"/>
        <v>0</v>
      </c>
      <c r="H700" s="12">
        <f t="shared" si="427"/>
        <v>1175</v>
      </c>
      <c r="I700" s="12">
        <f t="shared" si="427"/>
        <v>0</v>
      </c>
      <c r="J700" s="12">
        <f t="shared" si="427"/>
        <v>1175</v>
      </c>
      <c r="K700" s="12">
        <f t="shared" si="427"/>
        <v>0</v>
      </c>
      <c r="L700" s="12">
        <f t="shared" si="427"/>
        <v>1175</v>
      </c>
      <c r="M700" s="12">
        <f t="shared" si="427"/>
        <v>0</v>
      </c>
      <c r="N700" s="12">
        <f t="shared" si="427"/>
        <v>1175</v>
      </c>
      <c r="O700" s="12">
        <f t="shared" si="427"/>
        <v>0</v>
      </c>
      <c r="P700" s="12">
        <f t="shared" si="427"/>
        <v>1175</v>
      </c>
      <c r="Q700" s="12">
        <f t="shared" si="427"/>
        <v>0</v>
      </c>
      <c r="R700" s="12">
        <f t="shared" si="427"/>
        <v>1175</v>
      </c>
      <c r="S700" s="12">
        <f t="shared" si="427"/>
        <v>0</v>
      </c>
      <c r="T700" s="12">
        <f t="shared" si="427"/>
        <v>1175</v>
      </c>
      <c r="U700" s="12">
        <f t="shared" si="427"/>
        <v>0</v>
      </c>
      <c r="V700" s="12">
        <f t="shared" si="427"/>
        <v>1175</v>
      </c>
    </row>
    <row r="701" spans="1:22" s="34" customFormat="1" ht="30.75" customHeight="1" hidden="1" outlineLevel="1">
      <c r="A701" s="8"/>
      <c r="B701" s="8"/>
      <c r="C701" s="9"/>
      <c r="D701" s="1" t="s">
        <v>135</v>
      </c>
      <c r="E701" s="2" t="s">
        <v>136</v>
      </c>
      <c r="F701" s="12">
        <v>1175</v>
      </c>
      <c r="G701" s="12"/>
      <c r="H701" s="12">
        <f>SUM(F701:G701)</f>
        <v>1175</v>
      </c>
      <c r="I701" s="12"/>
      <c r="J701" s="12">
        <f>SUM(H701:I701)</f>
        <v>1175</v>
      </c>
      <c r="K701" s="12"/>
      <c r="L701" s="12">
        <f>SUM(J701:K701)</f>
        <v>1175</v>
      </c>
      <c r="M701" s="12"/>
      <c r="N701" s="12">
        <f>SUM(L701:M701)</f>
        <v>1175</v>
      </c>
      <c r="O701" s="12"/>
      <c r="P701" s="12">
        <f>SUM(N701:O701)</f>
        <v>1175</v>
      </c>
      <c r="Q701" s="12"/>
      <c r="R701" s="12">
        <f>SUM(P701:Q701)</f>
        <v>1175</v>
      </c>
      <c r="S701" s="12"/>
      <c r="T701" s="12">
        <f>SUM(R701:S701)</f>
        <v>1175</v>
      </c>
      <c r="U701" s="12"/>
      <c r="V701" s="12">
        <f>SUM(T701:U701)</f>
        <v>1175</v>
      </c>
    </row>
    <row r="702" spans="1:22" s="34" customFormat="1" ht="30.75" customHeight="1" hidden="1" outlineLevel="1">
      <c r="A702" s="8"/>
      <c r="B702" s="8"/>
      <c r="C702" s="9" t="s">
        <v>269</v>
      </c>
      <c r="D702" s="1"/>
      <c r="E702" s="2" t="s">
        <v>187</v>
      </c>
      <c r="F702" s="12">
        <f aca="true" t="shared" si="428" ref="F702:V702">F703</f>
        <v>7285.471460000001</v>
      </c>
      <c r="G702" s="12">
        <f t="shared" si="428"/>
        <v>0</v>
      </c>
      <c r="H702" s="12">
        <f t="shared" si="428"/>
        <v>7285.471460000001</v>
      </c>
      <c r="I702" s="12">
        <f t="shared" si="428"/>
        <v>-1818.00654</v>
      </c>
      <c r="J702" s="12">
        <f t="shared" si="428"/>
        <v>5467.46492</v>
      </c>
      <c r="K702" s="12">
        <f t="shared" si="428"/>
        <v>0</v>
      </c>
      <c r="L702" s="12">
        <f t="shared" si="428"/>
        <v>5467.46492</v>
      </c>
      <c r="M702" s="12">
        <f t="shared" si="428"/>
        <v>0</v>
      </c>
      <c r="N702" s="12">
        <f t="shared" si="428"/>
        <v>5467.46492</v>
      </c>
      <c r="O702" s="12">
        <f t="shared" si="428"/>
        <v>0</v>
      </c>
      <c r="P702" s="12">
        <f t="shared" si="428"/>
        <v>5467.46492</v>
      </c>
      <c r="Q702" s="12">
        <f t="shared" si="428"/>
        <v>0</v>
      </c>
      <c r="R702" s="12">
        <f t="shared" si="428"/>
        <v>5467.46492</v>
      </c>
      <c r="S702" s="12">
        <f t="shared" si="428"/>
        <v>0</v>
      </c>
      <c r="T702" s="12">
        <f t="shared" si="428"/>
        <v>5467.46492</v>
      </c>
      <c r="U702" s="12">
        <f t="shared" si="428"/>
        <v>0</v>
      </c>
      <c r="V702" s="12">
        <f t="shared" si="428"/>
        <v>5467.46492</v>
      </c>
    </row>
    <row r="703" spans="1:22" s="34" customFormat="1" ht="30.75" customHeight="1" hidden="1" outlineLevel="1">
      <c r="A703" s="8"/>
      <c r="B703" s="8"/>
      <c r="C703" s="9" t="s">
        <v>270</v>
      </c>
      <c r="D703" s="1"/>
      <c r="E703" s="2" t="s">
        <v>188</v>
      </c>
      <c r="F703" s="12">
        <f aca="true" t="shared" si="429" ref="F703:L703">F706+F704</f>
        <v>7285.471460000001</v>
      </c>
      <c r="G703" s="12">
        <f t="shared" si="429"/>
        <v>0</v>
      </c>
      <c r="H703" s="12">
        <f t="shared" si="429"/>
        <v>7285.471460000001</v>
      </c>
      <c r="I703" s="12">
        <f t="shared" si="429"/>
        <v>-1818.00654</v>
      </c>
      <c r="J703" s="12">
        <f t="shared" si="429"/>
        <v>5467.46492</v>
      </c>
      <c r="K703" s="12">
        <f t="shared" si="429"/>
        <v>0</v>
      </c>
      <c r="L703" s="12">
        <f t="shared" si="429"/>
        <v>5467.46492</v>
      </c>
      <c r="M703" s="12">
        <f aca="true" t="shared" si="430" ref="M703:R703">M706+M704</f>
        <v>0</v>
      </c>
      <c r="N703" s="12">
        <f t="shared" si="430"/>
        <v>5467.46492</v>
      </c>
      <c r="O703" s="12">
        <f t="shared" si="430"/>
        <v>0</v>
      </c>
      <c r="P703" s="12">
        <f t="shared" si="430"/>
        <v>5467.46492</v>
      </c>
      <c r="Q703" s="12">
        <f t="shared" si="430"/>
        <v>0</v>
      </c>
      <c r="R703" s="12">
        <f t="shared" si="430"/>
        <v>5467.46492</v>
      </c>
      <c r="S703" s="12">
        <f>S706+S704</f>
        <v>0</v>
      </c>
      <c r="T703" s="12">
        <f>T706+T704</f>
        <v>5467.46492</v>
      </c>
      <c r="U703" s="12">
        <f>U706+U704</f>
        <v>0</v>
      </c>
      <c r="V703" s="12">
        <f>V706+V704</f>
        <v>5467.46492</v>
      </c>
    </row>
    <row r="704" spans="1:22" s="34" customFormat="1" ht="53.25" customHeight="1" hidden="1" outlineLevel="1">
      <c r="A704" s="8"/>
      <c r="B704" s="8"/>
      <c r="C704" s="9" t="s">
        <v>475</v>
      </c>
      <c r="D704" s="1"/>
      <c r="E704" s="2" t="s">
        <v>546</v>
      </c>
      <c r="F704" s="12">
        <f aca="true" t="shared" si="431" ref="F704:V704">F705</f>
        <v>1818.00654</v>
      </c>
      <c r="G704" s="12">
        <f t="shared" si="431"/>
        <v>0</v>
      </c>
      <c r="H704" s="12">
        <f t="shared" si="431"/>
        <v>1818.00654</v>
      </c>
      <c r="I704" s="12">
        <f t="shared" si="431"/>
        <v>-1818.00654</v>
      </c>
      <c r="J704" s="12">
        <f t="shared" si="431"/>
        <v>0</v>
      </c>
      <c r="K704" s="12">
        <f t="shared" si="431"/>
        <v>0</v>
      </c>
      <c r="L704" s="12">
        <f t="shared" si="431"/>
        <v>0</v>
      </c>
      <c r="M704" s="12">
        <f t="shared" si="431"/>
        <v>0</v>
      </c>
      <c r="N704" s="12">
        <f t="shared" si="431"/>
        <v>0</v>
      </c>
      <c r="O704" s="12">
        <f t="shared" si="431"/>
        <v>0</v>
      </c>
      <c r="P704" s="12">
        <f t="shared" si="431"/>
        <v>0</v>
      </c>
      <c r="Q704" s="12">
        <f t="shared" si="431"/>
        <v>0</v>
      </c>
      <c r="R704" s="12">
        <f t="shared" si="431"/>
        <v>0</v>
      </c>
      <c r="S704" s="12">
        <f t="shared" si="431"/>
        <v>0</v>
      </c>
      <c r="T704" s="12">
        <f t="shared" si="431"/>
        <v>0</v>
      </c>
      <c r="U704" s="12">
        <f t="shared" si="431"/>
        <v>0</v>
      </c>
      <c r="V704" s="12">
        <f t="shared" si="431"/>
        <v>0</v>
      </c>
    </row>
    <row r="705" spans="1:22" s="34" customFormat="1" ht="30" customHeight="1" hidden="1" outlineLevel="1">
      <c r="A705" s="8"/>
      <c r="B705" s="8"/>
      <c r="C705" s="9"/>
      <c r="D705" s="1" t="s">
        <v>135</v>
      </c>
      <c r="E705" s="2" t="s">
        <v>136</v>
      </c>
      <c r="F705" s="12">
        <v>1818.00654</v>
      </c>
      <c r="G705" s="12"/>
      <c r="H705" s="12">
        <f>SUM(F705:G705)</f>
        <v>1818.00654</v>
      </c>
      <c r="I705" s="12">
        <v>-1818.00654</v>
      </c>
      <c r="J705" s="12">
        <f>SUM(H705:I705)</f>
        <v>0</v>
      </c>
      <c r="K705" s="12"/>
      <c r="L705" s="12">
        <f>SUM(J705:K705)</f>
        <v>0</v>
      </c>
      <c r="M705" s="12"/>
      <c r="N705" s="12">
        <f>SUM(L705:M705)</f>
        <v>0</v>
      </c>
      <c r="O705" s="12"/>
      <c r="P705" s="12">
        <f>SUM(N705:O705)</f>
        <v>0</v>
      </c>
      <c r="Q705" s="12"/>
      <c r="R705" s="12">
        <f>SUM(P705:Q705)</f>
        <v>0</v>
      </c>
      <c r="S705" s="12"/>
      <c r="T705" s="12">
        <f>SUM(R705:S705)</f>
        <v>0</v>
      </c>
      <c r="U705" s="12"/>
      <c r="V705" s="12">
        <f>SUM(T705:U705)</f>
        <v>0</v>
      </c>
    </row>
    <row r="706" spans="1:22" s="34" customFormat="1" ht="54.75" customHeight="1" hidden="1" outlineLevel="1">
      <c r="A706" s="8"/>
      <c r="B706" s="8"/>
      <c r="C706" s="9" t="s">
        <v>271</v>
      </c>
      <c r="D706" s="1"/>
      <c r="E706" s="2" t="s">
        <v>169</v>
      </c>
      <c r="F706" s="12">
        <f aca="true" t="shared" si="432" ref="F706:V706">F707</f>
        <v>5467.46492</v>
      </c>
      <c r="G706" s="12">
        <f t="shared" si="432"/>
        <v>0</v>
      </c>
      <c r="H706" s="12">
        <f t="shared" si="432"/>
        <v>5467.46492</v>
      </c>
      <c r="I706" s="12">
        <f t="shared" si="432"/>
        <v>0</v>
      </c>
      <c r="J706" s="12">
        <f t="shared" si="432"/>
        <v>5467.46492</v>
      </c>
      <c r="K706" s="12">
        <f t="shared" si="432"/>
        <v>0</v>
      </c>
      <c r="L706" s="12">
        <f t="shared" si="432"/>
        <v>5467.46492</v>
      </c>
      <c r="M706" s="12">
        <f t="shared" si="432"/>
        <v>0</v>
      </c>
      <c r="N706" s="12">
        <f t="shared" si="432"/>
        <v>5467.46492</v>
      </c>
      <c r="O706" s="12">
        <f t="shared" si="432"/>
        <v>0</v>
      </c>
      <c r="P706" s="12">
        <f t="shared" si="432"/>
        <v>5467.46492</v>
      </c>
      <c r="Q706" s="12">
        <f t="shared" si="432"/>
        <v>0</v>
      </c>
      <c r="R706" s="12">
        <f t="shared" si="432"/>
        <v>5467.46492</v>
      </c>
      <c r="S706" s="12">
        <f t="shared" si="432"/>
        <v>0</v>
      </c>
      <c r="T706" s="12">
        <f t="shared" si="432"/>
        <v>5467.46492</v>
      </c>
      <c r="U706" s="12">
        <f t="shared" si="432"/>
        <v>0</v>
      </c>
      <c r="V706" s="12">
        <f t="shared" si="432"/>
        <v>5467.46492</v>
      </c>
    </row>
    <row r="707" spans="1:22" s="34" customFormat="1" ht="29.25" customHeight="1" hidden="1" outlineLevel="1">
      <c r="A707" s="8"/>
      <c r="B707" s="8"/>
      <c r="C707" s="9"/>
      <c r="D707" s="1" t="s">
        <v>135</v>
      </c>
      <c r="E707" s="2" t="s">
        <v>136</v>
      </c>
      <c r="F707" s="12">
        <f aca="true" t="shared" si="433" ref="F707:L707">SUM(F709:F710)</f>
        <v>5467.46492</v>
      </c>
      <c r="G707" s="12">
        <f t="shared" si="433"/>
        <v>0</v>
      </c>
      <c r="H707" s="12">
        <f t="shared" si="433"/>
        <v>5467.46492</v>
      </c>
      <c r="I707" s="12">
        <f t="shared" si="433"/>
        <v>0</v>
      </c>
      <c r="J707" s="12">
        <f t="shared" si="433"/>
        <v>5467.46492</v>
      </c>
      <c r="K707" s="12">
        <f t="shared" si="433"/>
        <v>0</v>
      </c>
      <c r="L707" s="12">
        <f t="shared" si="433"/>
        <v>5467.46492</v>
      </c>
      <c r="M707" s="12">
        <f aca="true" t="shared" si="434" ref="M707:R707">SUM(M709:M710)</f>
        <v>0</v>
      </c>
      <c r="N707" s="12">
        <f t="shared" si="434"/>
        <v>5467.46492</v>
      </c>
      <c r="O707" s="12">
        <f t="shared" si="434"/>
        <v>0</v>
      </c>
      <c r="P707" s="12">
        <f t="shared" si="434"/>
        <v>5467.46492</v>
      </c>
      <c r="Q707" s="12">
        <f t="shared" si="434"/>
        <v>0</v>
      </c>
      <c r="R707" s="12">
        <f t="shared" si="434"/>
        <v>5467.46492</v>
      </c>
      <c r="S707" s="12">
        <f>SUM(S709:S710)</f>
        <v>0</v>
      </c>
      <c r="T707" s="12">
        <f>SUM(T709:T710)</f>
        <v>5467.46492</v>
      </c>
      <c r="U707" s="12">
        <f>SUM(U709:U710)</f>
        <v>0</v>
      </c>
      <c r="V707" s="12">
        <f>SUM(V709:V710)</f>
        <v>5467.46492</v>
      </c>
    </row>
    <row r="708" spans="1:22" s="34" customFormat="1" ht="16.5" customHeight="1" hidden="1" outlineLevel="1">
      <c r="A708" s="8"/>
      <c r="B708" s="8"/>
      <c r="C708" s="9"/>
      <c r="D708" s="1"/>
      <c r="E708" s="2" t="s">
        <v>158</v>
      </c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</row>
    <row r="709" spans="1:22" s="34" customFormat="1" ht="16.5" customHeight="1" hidden="1" outlineLevel="1">
      <c r="A709" s="8"/>
      <c r="B709" s="8"/>
      <c r="C709" s="9"/>
      <c r="D709" s="1"/>
      <c r="E709" s="2" t="s">
        <v>165</v>
      </c>
      <c r="F709" s="12">
        <v>1366.86623</v>
      </c>
      <c r="G709" s="12"/>
      <c r="H709" s="12">
        <f>SUM(F709:G709)</f>
        <v>1366.86623</v>
      </c>
      <c r="I709" s="12"/>
      <c r="J709" s="12">
        <f>SUM(H709:I709)</f>
        <v>1366.86623</v>
      </c>
      <c r="K709" s="12"/>
      <c r="L709" s="12">
        <f>SUM(J709:K709)</f>
        <v>1366.86623</v>
      </c>
      <c r="M709" s="12"/>
      <c r="N709" s="12">
        <f>SUM(L709:M709)</f>
        <v>1366.86623</v>
      </c>
      <c r="O709" s="12"/>
      <c r="P709" s="12">
        <f>SUM(N709:O709)</f>
        <v>1366.86623</v>
      </c>
      <c r="Q709" s="12"/>
      <c r="R709" s="12">
        <f>SUM(P709:Q709)</f>
        <v>1366.86623</v>
      </c>
      <c r="S709" s="12"/>
      <c r="T709" s="12">
        <f>SUM(R709:S709)</f>
        <v>1366.86623</v>
      </c>
      <c r="U709" s="12"/>
      <c r="V709" s="12">
        <f>SUM(T709:U709)</f>
        <v>1366.86623</v>
      </c>
    </row>
    <row r="710" spans="1:22" s="115" customFormat="1" ht="16.5" customHeight="1" hidden="1" outlineLevel="1">
      <c r="A710" s="8"/>
      <c r="B710" s="8"/>
      <c r="C710" s="9"/>
      <c r="D710" s="1"/>
      <c r="E710" s="2" t="s">
        <v>164</v>
      </c>
      <c r="F710" s="12">
        <v>4100.59869</v>
      </c>
      <c r="G710" s="12"/>
      <c r="H710" s="12">
        <f>SUM(F710:G710)</f>
        <v>4100.59869</v>
      </c>
      <c r="I710" s="12"/>
      <c r="J710" s="12">
        <f>SUM(H710:I710)</f>
        <v>4100.59869</v>
      </c>
      <c r="K710" s="12"/>
      <c r="L710" s="12">
        <f>SUM(J710:K710)</f>
        <v>4100.59869</v>
      </c>
      <c r="M710" s="12"/>
      <c r="N710" s="12">
        <f>SUM(L710:M710)</f>
        <v>4100.59869</v>
      </c>
      <c r="O710" s="12"/>
      <c r="P710" s="12">
        <f>SUM(N710:O710)</f>
        <v>4100.59869</v>
      </c>
      <c r="Q710" s="12"/>
      <c r="R710" s="12">
        <f>SUM(P710:Q710)</f>
        <v>4100.59869</v>
      </c>
      <c r="S710" s="12"/>
      <c r="T710" s="12">
        <f>SUM(R710:S710)</f>
        <v>4100.59869</v>
      </c>
      <c r="U710" s="12"/>
      <c r="V710" s="12">
        <f>SUM(T710:U710)</f>
        <v>4100.59869</v>
      </c>
    </row>
    <row r="711" spans="1:22" s="34" customFormat="1" ht="42" customHeight="1" hidden="1" outlineLevel="1">
      <c r="A711" s="8"/>
      <c r="B711" s="8"/>
      <c r="C711" s="9" t="s">
        <v>88</v>
      </c>
      <c r="D711" s="1"/>
      <c r="E711" s="2" t="s">
        <v>551</v>
      </c>
      <c r="F711" s="12">
        <f>F712</f>
        <v>65</v>
      </c>
      <c r="G711" s="12">
        <f aca="true" t="shared" si="435" ref="G711:V714">G712</f>
        <v>0</v>
      </c>
      <c r="H711" s="12">
        <f t="shared" si="435"/>
        <v>65</v>
      </c>
      <c r="I711" s="12">
        <f t="shared" si="435"/>
        <v>0</v>
      </c>
      <c r="J711" s="12">
        <f t="shared" si="435"/>
        <v>65</v>
      </c>
      <c r="K711" s="12">
        <f t="shared" si="435"/>
        <v>0</v>
      </c>
      <c r="L711" s="12">
        <f t="shared" si="435"/>
        <v>65</v>
      </c>
      <c r="M711" s="12">
        <f t="shared" si="435"/>
        <v>0</v>
      </c>
      <c r="N711" s="12">
        <f t="shared" si="435"/>
        <v>65</v>
      </c>
      <c r="O711" s="12">
        <f t="shared" si="435"/>
        <v>0</v>
      </c>
      <c r="P711" s="12">
        <f t="shared" si="435"/>
        <v>65</v>
      </c>
      <c r="Q711" s="12">
        <f t="shared" si="435"/>
        <v>0</v>
      </c>
      <c r="R711" s="12">
        <f t="shared" si="435"/>
        <v>65</v>
      </c>
      <c r="S711" s="12">
        <f t="shared" si="435"/>
        <v>-65</v>
      </c>
      <c r="T711" s="12">
        <f t="shared" si="435"/>
        <v>0</v>
      </c>
      <c r="U711" s="12">
        <f t="shared" si="435"/>
        <v>0</v>
      </c>
      <c r="V711" s="12">
        <f t="shared" si="435"/>
        <v>0</v>
      </c>
    </row>
    <row r="712" spans="1:22" s="34" customFormat="1" ht="54" customHeight="1" hidden="1" outlineLevel="1">
      <c r="A712" s="8"/>
      <c r="B712" s="8"/>
      <c r="C712" s="9" t="s">
        <v>454</v>
      </c>
      <c r="D712" s="1"/>
      <c r="E712" s="2" t="s">
        <v>569</v>
      </c>
      <c r="F712" s="12">
        <f>F713</f>
        <v>65</v>
      </c>
      <c r="G712" s="12">
        <f t="shared" si="435"/>
        <v>0</v>
      </c>
      <c r="H712" s="12">
        <f t="shared" si="435"/>
        <v>65</v>
      </c>
      <c r="I712" s="12">
        <f t="shared" si="435"/>
        <v>0</v>
      </c>
      <c r="J712" s="12">
        <f t="shared" si="435"/>
        <v>65</v>
      </c>
      <c r="K712" s="12">
        <f t="shared" si="435"/>
        <v>0</v>
      </c>
      <c r="L712" s="12">
        <f t="shared" si="435"/>
        <v>65</v>
      </c>
      <c r="M712" s="12">
        <f t="shared" si="435"/>
        <v>0</v>
      </c>
      <c r="N712" s="12">
        <f t="shared" si="435"/>
        <v>65</v>
      </c>
      <c r="O712" s="12">
        <f t="shared" si="435"/>
        <v>0</v>
      </c>
      <c r="P712" s="12">
        <f t="shared" si="435"/>
        <v>65</v>
      </c>
      <c r="Q712" s="12">
        <f t="shared" si="435"/>
        <v>0</v>
      </c>
      <c r="R712" s="12">
        <f t="shared" si="435"/>
        <v>65</v>
      </c>
      <c r="S712" s="12">
        <f t="shared" si="435"/>
        <v>-65</v>
      </c>
      <c r="T712" s="12">
        <f t="shared" si="435"/>
        <v>0</v>
      </c>
      <c r="U712" s="12">
        <f t="shared" si="435"/>
        <v>0</v>
      </c>
      <c r="V712" s="12">
        <f t="shared" si="435"/>
        <v>0</v>
      </c>
    </row>
    <row r="713" spans="1:22" s="34" customFormat="1" ht="41.25" customHeight="1" hidden="1" outlineLevel="1">
      <c r="A713" s="8"/>
      <c r="B713" s="8"/>
      <c r="C713" s="9" t="s">
        <v>455</v>
      </c>
      <c r="D713" s="1"/>
      <c r="E713" s="2" t="s">
        <v>10</v>
      </c>
      <c r="F713" s="12">
        <f>F714</f>
        <v>65</v>
      </c>
      <c r="G713" s="12">
        <f t="shared" si="435"/>
        <v>0</v>
      </c>
      <c r="H713" s="12">
        <f t="shared" si="435"/>
        <v>65</v>
      </c>
      <c r="I713" s="12">
        <f t="shared" si="435"/>
        <v>0</v>
      </c>
      <c r="J713" s="12">
        <f t="shared" si="435"/>
        <v>65</v>
      </c>
      <c r="K713" s="12">
        <f t="shared" si="435"/>
        <v>0</v>
      </c>
      <c r="L713" s="12">
        <f t="shared" si="435"/>
        <v>65</v>
      </c>
      <c r="M713" s="12">
        <f t="shared" si="435"/>
        <v>0</v>
      </c>
      <c r="N713" s="12">
        <f t="shared" si="435"/>
        <v>65</v>
      </c>
      <c r="O713" s="12">
        <f t="shared" si="435"/>
        <v>0</v>
      </c>
      <c r="P713" s="12">
        <f t="shared" si="435"/>
        <v>65</v>
      </c>
      <c r="Q713" s="12">
        <f t="shared" si="435"/>
        <v>0</v>
      </c>
      <c r="R713" s="12">
        <f t="shared" si="435"/>
        <v>65</v>
      </c>
      <c r="S713" s="12">
        <f t="shared" si="435"/>
        <v>-65</v>
      </c>
      <c r="T713" s="12">
        <f t="shared" si="435"/>
        <v>0</v>
      </c>
      <c r="U713" s="12">
        <f t="shared" si="435"/>
        <v>0</v>
      </c>
      <c r="V713" s="12">
        <f t="shared" si="435"/>
        <v>0</v>
      </c>
    </row>
    <row r="714" spans="1:22" s="34" customFormat="1" ht="54" customHeight="1" hidden="1" outlineLevel="1">
      <c r="A714" s="8"/>
      <c r="B714" s="8"/>
      <c r="C714" s="9" t="s">
        <v>456</v>
      </c>
      <c r="D714" s="1"/>
      <c r="E714" s="2" t="s">
        <v>306</v>
      </c>
      <c r="F714" s="12">
        <f>F715</f>
        <v>65</v>
      </c>
      <c r="G714" s="12">
        <f t="shared" si="435"/>
        <v>0</v>
      </c>
      <c r="H714" s="12">
        <f t="shared" si="435"/>
        <v>65</v>
      </c>
      <c r="I714" s="12">
        <f t="shared" si="435"/>
        <v>0</v>
      </c>
      <c r="J714" s="12">
        <f t="shared" si="435"/>
        <v>65</v>
      </c>
      <c r="K714" s="12">
        <f t="shared" si="435"/>
        <v>0</v>
      </c>
      <c r="L714" s="12">
        <f t="shared" si="435"/>
        <v>65</v>
      </c>
      <c r="M714" s="12">
        <f t="shared" si="435"/>
        <v>0</v>
      </c>
      <c r="N714" s="12">
        <f t="shared" si="435"/>
        <v>65</v>
      </c>
      <c r="O714" s="12">
        <f t="shared" si="435"/>
        <v>0</v>
      </c>
      <c r="P714" s="12">
        <f t="shared" si="435"/>
        <v>65</v>
      </c>
      <c r="Q714" s="12">
        <f t="shared" si="435"/>
        <v>0</v>
      </c>
      <c r="R714" s="12">
        <f t="shared" si="435"/>
        <v>65</v>
      </c>
      <c r="S714" s="12">
        <f t="shared" si="435"/>
        <v>-65</v>
      </c>
      <c r="T714" s="12">
        <f t="shared" si="435"/>
        <v>0</v>
      </c>
      <c r="U714" s="12">
        <f t="shared" si="435"/>
        <v>0</v>
      </c>
      <c r="V714" s="12">
        <f t="shared" si="435"/>
        <v>0</v>
      </c>
    </row>
    <row r="715" spans="1:22" s="34" customFormat="1" ht="30" customHeight="1" hidden="1" outlineLevel="1">
      <c r="A715" s="8"/>
      <c r="B715" s="8"/>
      <c r="C715" s="9"/>
      <c r="D715" s="1" t="s">
        <v>135</v>
      </c>
      <c r="E715" s="2" t="s">
        <v>136</v>
      </c>
      <c r="F715" s="12">
        <v>65</v>
      </c>
      <c r="G715" s="12"/>
      <c r="H715" s="12">
        <f>SUM(F715:G715)</f>
        <v>65</v>
      </c>
      <c r="I715" s="12"/>
      <c r="J715" s="12">
        <f>SUM(H715:I715)</f>
        <v>65</v>
      </c>
      <c r="K715" s="12"/>
      <c r="L715" s="12">
        <f>SUM(J715:K715)</f>
        <v>65</v>
      </c>
      <c r="M715" s="12"/>
      <c r="N715" s="12">
        <f>SUM(L715:M715)</f>
        <v>65</v>
      </c>
      <c r="O715" s="12"/>
      <c r="P715" s="12">
        <f>SUM(N715:O715)</f>
        <v>65</v>
      </c>
      <c r="Q715" s="12"/>
      <c r="R715" s="12">
        <f>SUM(P715:Q715)</f>
        <v>65</v>
      </c>
      <c r="S715" s="12">
        <v>-65</v>
      </c>
      <c r="T715" s="12">
        <f>SUM(R715:S715)</f>
        <v>0</v>
      </c>
      <c r="U715" s="12"/>
      <c r="V715" s="12">
        <f>SUM(T715:U715)</f>
        <v>0</v>
      </c>
    </row>
    <row r="716" spans="1:22" s="34" customFormat="1" ht="30" customHeight="1" hidden="1" outlineLevel="1">
      <c r="A716" s="8"/>
      <c r="B716" s="8"/>
      <c r="C716" s="37" t="s">
        <v>396</v>
      </c>
      <c r="D716" s="1"/>
      <c r="E716" s="2" t="s">
        <v>492</v>
      </c>
      <c r="F716" s="12"/>
      <c r="G716" s="12"/>
      <c r="H716" s="12"/>
      <c r="I716" s="12"/>
      <c r="J716" s="12">
        <f>J717</f>
        <v>0</v>
      </c>
      <c r="K716" s="12">
        <f aca="true" t="shared" si="436" ref="K716:V719">K717</f>
        <v>1560.42639</v>
      </c>
      <c r="L716" s="12">
        <f t="shared" si="436"/>
        <v>1560.42639</v>
      </c>
      <c r="M716" s="12">
        <f t="shared" si="436"/>
        <v>0</v>
      </c>
      <c r="N716" s="12">
        <f t="shared" si="436"/>
        <v>1560.42639</v>
      </c>
      <c r="O716" s="12">
        <f t="shared" si="436"/>
        <v>0</v>
      </c>
      <c r="P716" s="12">
        <f t="shared" si="436"/>
        <v>1560.42639</v>
      </c>
      <c r="Q716" s="12">
        <f t="shared" si="436"/>
        <v>0</v>
      </c>
      <c r="R716" s="12">
        <f t="shared" si="436"/>
        <v>1560.42639</v>
      </c>
      <c r="S716" s="12">
        <f t="shared" si="436"/>
        <v>0</v>
      </c>
      <c r="T716" s="12">
        <f t="shared" si="436"/>
        <v>1560.42639</v>
      </c>
      <c r="U716" s="12">
        <f t="shared" si="436"/>
        <v>0</v>
      </c>
      <c r="V716" s="12">
        <f t="shared" si="436"/>
        <v>1560.42639</v>
      </c>
    </row>
    <row r="717" spans="1:22" s="34" customFormat="1" ht="30" customHeight="1" hidden="1" outlineLevel="1">
      <c r="A717" s="8"/>
      <c r="B717" s="8"/>
      <c r="C717" s="37" t="s">
        <v>407</v>
      </c>
      <c r="D717" s="1"/>
      <c r="E717" s="2" t="s">
        <v>566</v>
      </c>
      <c r="F717" s="12"/>
      <c r="G717" s="12"/>
      <c r="H717" s="12"/>
      <c r="I717" s="12"/>
      <c r="J717" s="12">
        <f>J718</f>
        <v>0</v>
      </c>
      <c r="K717" s="12">
        <f t="shared" si="436"/>
        <v>1560.42639</v>
      </c>
      <c r="L717" s="12">
        <f t="shared" si="436"/>
        <v>1560.42639</v>
      </c>
      <c r="M717" s="12">
        <f t="shared" si="436"/>
        <v>0</v>
      </c>
      <c r="N717" s="12">
        <f t="shared" si="436"/>
        <v>1560.42639</v>
      </c>
      <c r="O717" s="12">
        <f t="shared" si="436"/>
        <v>0</v>
      </c>
      <c r="P717" s="12">
        <f t="shared" si="436"/>
        <v>1560.42639</v>
      </c>
      <c r="Q717" s="12">
        <f t="shared" si="436"/>
        <v>0</v>
      </c>
      <c r="R717" s="12">
        <f t="shared" si="436"/>
        <v>1560.42639</v>
      </c>
      <c r="S717" s="12">
        <f t="shared" si="436"/>
        <v>0</v>
      </c>
      <c r="T717" s="12">
        <f t="shared" si="436"/>
        <v>1560.42639</v>
      </c>
      <c r="U717" s="12">
        <f t="shared" si="436"/>
        <v>0</v>
      </c>
      <c r="V717" s="12">
        <f t="shared" si="436"/>
        <v>1560.42639</v>
      </c>
    </row>
    <row r="718" spans="1:22" s="34" customFormat="1" ht="30" customHeight="1" hidden="1" outlineLevel="1">
      <c r="A718" s="8"/>
      <c r="B718" s="8"/>
      <c r="C718" s="37" t="s">
        <v>408</v>
      </c>
      <c r="D718" s="1"/>
      <c r="E718" s="2" t="s">
        <v>315</v>
      </c>
      <c r="F718" s="12"/>
      <c r="G718" s="12"/>
      <c r="H718" s="12"/>
      <c r="I718" s="12"/>
      <c r="J718" s="12">
        <f>J719</f>
        <v>0</v>
      </c>
      <c r="K718" s="12">
        <f t="shared" si="436"/>
        <v>1560.42639</v>
      </c>
      <c r="L718" s="12">
        <f t="shared" si="436"/>
        <v>1560.42639</v>
      </c>
      <c r="M718" s="12">
        <f t="shared" si="436"/>
        <v>0</v>
      </c>
      <c r="N718" s="12">
        <f t="shared" si="436"/>
        <v>1560.42639</v>
      </c>
      <c r="O718" s="12">
        <f t="shared" si="436"/>
        <v>0</v>
      </c>
      <c r="P718" s="12">
        <f t="shared" si="436"/>
        <v>1560.42639</v>
      </c>
      <c r="Q718" s="12">
        <f t="shared" si="436"/>
        <v>0</v>
      </c>
      <c r="R718" s="12">
        <f t="shared" si="436"/>
        <v>1560.42639</v>
      </c>
      <c r="S718" s="12">
        <f t="shared" si="436"/>
        <v>0</v>
      </c>
      <c r="T718" s="12">
        <f t="shared" si="436"/>
        <v>1560.42639</v>
      </c>
      <c r="U718" s="12">
        <f t="shared" si="436"/>
        <v>0</v>
      </c>
      <c r="V718" s="12">
        <f t="shared" si="436"/>
        <v>1560.42639</v>
      </c>
    </row>
    <row r="719" spans="1:22" s="34" customFormat="1" ht="44.25" customHeight="1" hidden="1" outlineLevel="1">
      <c r="A719" s="8"/>
      <c r="B719" s="8"/>
      <c r="C719" s="37" t="s">
        <v>506</v>
      </c>
      <c r="D719" s="8"/>
      <c r="E719" s="2" t="s">
        <v>468</v>
      </c>
      <c r="F719" s="12"/>
      <c r="G719" s="12"/>
      <c r="H719" s="12"/>
      <c r="I719" s="12"/>
      <c r="J719" s="12">
        <f>J720</f>
        <v>0</v>
      </c>
      <c r="K719" s="12">
        <f t="shared" si="436"/>
        <v>1560.42639</v>
      </c>
      <c r="L719" s="12">
        <f t="shared" si="436"/>
        <v>1560.42639</v>
      </c>
      <c r="M719" s="12">
        <f t="shared" si="436"/>
        <v>0</v>
      </c>
      <c r="N719" s="12">
        <f t="shared" si="436"/>
        <v>1560.42639</v>
      </c>
      <c r="O719" s="12">
        <f t="shared" si="436"/>
        <v>0</v>
      </c>
      <c r="P719" s="12">
        <f t="shared" si="436"/>
        <v>1560.42639</v>
      </c>
      <c r="Q719" s="12">
        <f t="shared" si="436"/>
        <v>0</v>
      </c>
      <c r="R719" s="12">
        <f t="shared" si="436"/>
        <v>1560.42639</v>
      </c>
      <c r="S719" s="12">
        <f t="shared" si="436"/>
        <v>0</v>
      </c>
      <c r="T719" s="12">
        <f t="shared" si="436"/>
        <v>1560.42639</v>
      </c>
      <c r="U719" s="12">
        <f t="shared" si="436"/>
        <v>0</v>
      </c>
      <c r="V719" s="12">
        <f t="shared" si="436"/>
        <v>1560.42639</v>
      </c>
    </row>
    <row r="720" spans="1:22" s="34" customFormat="1" ht="30.75" customHeight="1" hidden="1" outlineLevel="1">
      <c r="A720" s="8"/>
      <c r="B720" s="8"/>
      <c r="C720" s="37"/>
      <c r="D720" s="1" t="s">
        <v>135</v>
      </c>
      <c r="E720" s="2" t="s">
        <v>136</v>
      </c>
      <c r="F720" s="12"/>
      <c r="G720" s="12"/>
      <c r="H720" s="12"/>
      <c r="I720" s="12"/>
      <c r="J720" s="12">
        <f aca="true" t="shared" si="437" ref="J720:P720">SUM(J722:J725)</f>
        <v>0</v>
      </c>
      <c r="K720" s="12">
        <f t="shared" si="437"/>
        <v>1560.42639</v>
      </c>
      <c r="L720" s="12">
        <f t="shared" si="437"/>
        <v>1560.42639</v>
      </c>
      <c r="M720" s="12">
        <f t="shared" si="437"/>
        <v>0</v>
      </c>
      <c r="N720" s="12">
        <f t="shared" si="437"/>
        <v>1560.42639</v>
      </c>
      <c r="O720" s="12">
        <f t="shared" si="437"/>
        <v>0</v>
      </c>
      <c r="P720" s="12">
        <f t="shared" si="437"/>
        <v>1560.42639</v>
      </c>
      <c r="Q720" s="12">
        <f aca="true" t="shared" si="438" ref="Q720:V720">SUM(Q722:Q725)</f>
        <v>0</v>
      </c>
      <c r="R720" s="12">
        <f t="shared" si="438"/>
        <v>1560.42639</v>
      </c>
      <c r="S720" s="12">
        <f t="shared" si="438"/>
        <v>0</v>
      </c>
      <c r="T720" s="12">
        <f t="shared" si="438"/>
        <v>1560.42639</v>
      </c>
      <c r="U720" s="12">
        <f t="shared" si="438"/>
        <v>0</v>
      </c>
      <c r="V720" s="12">
        <f t="shared" si="438"/>
        <v>1560.42639</v>
      </c>
    </row>
    <row r="721" spans="1:22" s="34" customFormat="1" ht="15.75" customHeight="1" hidden="1" outlineLevel="1">
      <c r="A721" s="8"/>
      <c r="B721" s="8"/>
      <c r="C721" s="37"/>
      <c r="D721" s="1"/>
      <c r="E721" s="2" t="s">
        <v>158</v>
      </c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</row>
    <row r="722" spans="1:22" s="34" customFormat="1" ht="15.75" customHeight="1" hidden="1" outlineLevel="1">
      <c r="A722" s="8"/>
      <c r="B722" s="8"/>
      <c r="C722" s="37"/>
      <c r="D722" s="8"/>
      <c r="E722" s="2" t="s">
        <v>56</v>
      </c>
      <c r="F722" s="12"/>
      <c r="G722" s="12"/>
      <c r="H722" s="12"/>
      <c r="I722" s="12"/>
      <c r="J722" s="12">
        <v>0</v>
      </c>
      <c r="K722" s="12">
        <f>395.79351+70.76559</f>
        <v>466.55910000000006</v>
      </c>
      <c r="L722" s="12">
        <f>SUM(J722:K722)</f>
        <v>466.55910000000006</v>
      </c>
      <c r="M722" s="12"/>
      <c r="N722" s="12">
        <f>SUM(L722:M722)</f>
        <v>466.55910000000006</v>
      </c>
      <c r="O722" s="12"/>
      <c r="P722" s="12">
        <f>SUM(N722:O722)</f>
        <v>466.55910000000006</v>
      </c>
      <c r="Q722" s="12"/>
      <c r="R722" s="12">
        <f>SUM(P722:Q722)</f>
        <v>466.55910000000006</v>
      </c>
      <c r="S722" s="12"/>
      <c r="T722" s="12">
        <f>SUM(R722:S722)</f>
        <v>466.55910000000006</v>
      </c>
      <c r="U722" s="12"/>
      <c r="V722" s="12">
        <f>SUM(T722:U722)</f>
        <v>466.55910000000006</v>
      </c>
    </row>
    <row r="723" spans="1:22" s="34" customFormat="1" ht="15.75" customHeight="1" hidden="1" outlineLevel="1">
      <c r="A723" s="8"/>
      <c r="B723" s="8"/>
      <c r="C723" s="37"/>
      <c r="D723" s="8"/>
      <c r="E723" s="2" t="s">
        <v>513</v>
      </c>
      <c r="F723" s="12"/>
      <c r="G723" s="12"/>
      <c r="H723" s="12"/>
      <c r="I723" s="12"/>
      <c r="J723" s="12">
        <v>0</v>
      </c>
      <c r="K723" s="12">
        <f>1.32372+0.23667</f>
        <v>1.56039</v>
      </c>
      <c r="L723" s="12">
        <f>SUM(J723:K723)</f>
        <v>1.56039</v>
      </c>
      <c r="M723" s="12"/>
      <c r="N723" s="12">
        <f>SUM(L723:M723)</f>
        <v>1.56039</v>
      </c>
      <c r="O723" s="12"/>
      <c r="P723" s="12">
        <f>SUM(N723:O723)</f>
        <v>1.56039</v>
      </c>
      <c r="Q723" s="12"/>
      <c r="R723" s="12">
        <f>SUM(P723:Q723)</f>
        <v>1.56039</v>
      </c>
      <c r="S723" s="12"/>
      <c r="T723" s="12">
        <f>SUM(R723:S723)</f>
        <v>1.56039</v>
      </c>
      <c r="U723" s="12"/>
      <c r="V723" s="12">
        <f>SUM(T723:U723)</f>
        <v>1.56039</v>
      </c>
    </row>
    <row r="724" spans="1:22" s="34" customFormat="1" ht="15.75" customHeight="1" hidden="1" outlineLevel="1">
      <c r="A724" s="8"/>
      <c r="B724" s="8"/>
      <c r="C724" s="49"/>
      <c r="D724" s="35"/>
      <c r="E724" s="2" t="s">
        <v>57</v>
      </c>
      <c r="F724" s="12"/>
      <c r="G724" s="12"/>
      <c r="H724" s="12"/>
      <c r="I724" s="12"/>
      <c r="J724" s="12">
        <v>0</v>
      </c>
      <c r="K724" s="12">
        <v>54.61535</v>
      </c>
      <c r="L724" s="12">
        <f>SUM(J724:K724)</f>
        <v>54.61535</v>
      </c>
      <c r="M724" s="12"/>
      <c r="N724" s="12">
        <f>SUM(L724:M724)</f>
        <v>54.61535</v>
      </c>
      <c r="O724" s="12"/>
      <c r="P724" s="12">
        <f>SUM(N724:O724)</f>
        <v>54.61535</v>
      </c>
      <c r="Q724" s="12"/>
      <c r="R724" s="12">
        <f>SUM(P724:Q724)</f>
        <v>54.61535</v>
      </c>
      <c r="S724" s="12"/>
      <c r="T724" s="12">
        <f>SUM(R724:S724)</f>
        <v>54.61535</v>
      </c>
      <c r="U724" s="12"/>
      <c r="V724" s="12">
        <f>SUM(T724:U724)</f>
        <v>54.61535</v>
      </c>
    </row>
    <row r="725" spans="1:22" s="34" customFormat="1" ht="15.75" customHeight="1" hidden="1" outlineLevel="1">
      <c r="A725" s="8"/>
      <c r="B725" s="8"/>
      <c r="C725" s="37"/>
      <c r="D725" s="8"/>
      <c r="E725" s="2" t="s">
        <v>469</v>
      </c>
      <c r="F725" s="12"/>
      <c r="G725" s="12"/>
      <c r="H725" s="12"/>
      <c r="I725" s="12"/>
      <c r="J725" s="12">
        <v>0</v>
      </c>
      <c r="K725" s="12">
        <v>1037.69155</v>
      </c>
      <c r="L725" s="12">
        <f>SUM(J725:K725)</f>
        <v>1037.69155</v>
      </c>
      <c r="M725" s="12"/>
      <c r="N725" s="12">
        <f>SUM(L725:M725)</f>
        <v>1037.69155</v>
      </c>
      <c r="O725" s="12"/>
      <c r="P725" s="12">
        <f>SUM(N725:O725)</f>
        <v>1037.69155</v>
      </c>
      <c r="Q725" s="12"/>
      <c r="R725" s="12">
        <f>SUM(P725:Q725)</f>
        <v>1037.69155</v>
      </c>
      <c r="S725" s="12"/>
      <c r="T725" s="12">
        <f>SUM(R725:S725)</f>
        <v>1037.69155</v>
      </c>
      <c r="U725" s="12"/>
      <c r="V725" s="12">
        <f>SUM(T725:U725)</f>
        <v>1037.69155</v>
      </c>
    </row>
    <row r="726" spans="1:22" s="34" customFormat="1" ht="15.75" customHeight="1" hidden="1" outlineLevel="1">
      <c r="A726" s="8"/>
      <c r="B726" s="8" t="s">
        <v>119</v>
      </c>
      <c r="C726" s="8"/>
      <c r="D726" s="8"/>
      <c r="E726" s="41" t="s">
        <v>120</v>
      </c>
      <c r="F726" s="12">
        <f aca="true" t="shared" si="439" ref="F726:L726">F727+F778</f>
        <v>22054.162490000002</v>
      </c>
      <c r="G726" s="12">
        <f t="shared" si="439"/>
        <v>0</v>
      </c>
      <c r="H726" s="12">
        <f t="shared" si="439"/>
        <v>22054.162490000002</v>
      </c>
      <c r="I726" s="12">
        <f t="shared" si="439"/>
        <v>0</v>
      </c>
      <c r="J726" s="12">
        <f t="shared" si="439"/>
        <v>22054.162490000002</v>
      </c>
      <c r="K726" s="12">
        <f t="shared" si="439"/>
        <v>-134.37315999999998</v>
      </c>
      <c r="L726" s="12">
        <f t="shared" si="439"/>
        <v>21919.789330000003</v>
      </c>
      <c r="M726" s="12">
        <f aca="true" t="shared" si="440" ref="M726:R726">M727+M778</f>
        <v>0</v>
      </c>
      <c r="N726" s="12">
        <f t="shared" si="440"/>
        <v>21919.789330000003</v>
      </c>
      <c r="O726" s="12">
        <f t="shared" si="440"/>
        <v>0</v>
      </c>
      <c r="P726" s="12">
        <f t="shared" si="440"/>
        <v>21919.789330000003</v>
      </c>
      <c r="Q726" s="12">
        <f t="shared" si="440"/>
        <v>12</v>
      </c>
      <c r="R726" s="12">
        <f t="shared" si="440"/>
        <v>21931.789330000003</v>
      </c>
      <c r="S726" s="12">
        <f>S727+S778</f>
        <v>10</v>
      </c>
      <c r="T726" s="12">
        <f>T727+T778</f>
        <v>21941.78933</v>
      </c>
      <c r="U726" s="12">
        <f>U727+U778</f>
        <v>0</v>
      </c>
      <c r="V726" s="12">
        <f>V727+V778</f>
        <v>21941.78933</v>
      </c>
    </row>
    <row r="727" spans="1:22" s="34" customFormat="1" ht="15.75" customHeight="1" hidden="1" outlineLevel="1">
      <c r="A727" s="8"/>
      <c r="B727" s="8" t="s">
        <v>121</v>
      </c>
      <c r="C727" s="8"/>
      <c r="D727" s="8"/>
      <c r="E727" s="41" t="s">
        <v>122</v>
      </c>
      <c r="F727" s="12">
        <f aca="true" t="shared" si="441" ref="F727:L727">F728+F733</f>
        <v>19804.162490000002</v>
      </c>
      <c r="G727" s="12">
        <f t="shared" si="441"/>
        <v>0</v>
      </c>
      <c r="H727" s="12">
        <f t="shared" si="441"/>
        <v>19804.162490000002</v>
      </c>
      <c r="I727" s="12">
        <f t="shared" si="441"/>
        <v>0</v>
      </c>
      <c r="J727" s="12">
        <f t="shared" si="441"/>
        <v>19804.162490000002</v>
      </c>
      <c r="K727" s="12">
        <f t="shared" si="441"/>
        <v>-134.37315999999998</v>
      </c>
      <c r="L727" s="12">
        <f t="shared" si="441"/>
        <v>19669.789330000003</v>
      </c>
      <c r="M727" s="12">
        <f aca="true" t="shared" si="442" ref="M727:R727">M728+M733</f>
        <v>0</v>
      </c>
      <c r="N727" s="12">
        <f t="shared" si="442"/>
        <v>19669.789330000003</v>
      </c>
      <c r="O727" s="12">
        <f t="shared" si="442"/>
        <v>0</v>
      </c>
      <c r="P727" s="12">
        <f t="shared" si="442"/>
        <v>19669.789330000003</v>
      </c>
      <c r="Q727" s="12">
        <f t="shared" si="442"/>
        <v>12</v>
      </c>
      <c r="R727" s="12">
        <f t="shared" si="442"/>
        <v>19681.789330000003</v>
      </c>
      <c r="S727" s="12">
        <f>S728+S733</f>
        <v>10</v>
      </c>
      <c r="T727" s="12">
        <f>T728+T733</f>
        <v>19691.78933</v>
      </c>
      <c r="U727" s="12">
        <f>U728+U733</f>
        <v>0</v>
      </c>
      <c r="V727" s="12">
        <f>V728+V733</f>
        <v>19691.78933</v>
      </c>
    </row>
    <row r="728" spans="1:22" s="34" customFormat="1" ht="28.5" customHeight="1" hidden="1" outlineLevel="1">
      <c r="A728" s="8"/>
      <c r="B728" s="8"/>
      <c r="C728" s="9" t="s">
        <v>101</v>
      </c>
      <c r="D728" s="33"/>
      <c r="E728" s="10" t="s">
        <v>539</v>
      </c>
      <c r="F728" s="12">
        <f>F729</f>
        <v>10</v>
      </c>
      <c r="G728" s="12">
        <f aca="true" t="shared" si="443" ref="G728:V731">G729</f>
        <v>0</v>
      </c>
      <c r="H728" s="12">
        <f t="shared" si="443"/>
        <v>10</v>
      </c>
      <c r="I728" s="12">
        <f t="shared" si="443"/>
        <v>0</v>
      </c>
      <c r="J728" s="12">
        <f t="shared" si="443"/>
        <v>10</v>
      </c>
      <c r="K728" s="12">
        <f t="shared" si="443"/>
        <v>0</v>
      </c>
      <c r="L728" s="12">
        <f t="shared" si="443"/>
        <v>10</v>
      </c>
      <c r="M728" s="12">
        <f t="shared" si="443"/>
        <v>0</v>
      </c>
      <c r="N728" s="12">
        <f t="shared" si="443"/>
        <v>10</v>
      </c>
      <c r="O728" s="12">
        <f t="shared" si="443"/>
        <v>0</v>
      </c>
      <c r="P728" s="12">
        <f t="shared" si="443"/>
        <v>10</v>
      </c>
      <c r="Q728" s="12">
        <f t="shared" si="443"/>
        <v>0</v>
      </c>
      <c r="R728" s="12">
        <f t="shared" si="443"/>
        <v>10</v>
      </c>
      <c r="S728" s="12">
        <f t="shared" si="443"/>
        <v>0</v>
      </c>
      <c r="T728" s="12">
        <f t="shared" si="443"/>
        <v>10</v>
      </c>
      <c r="U728" s="12">
        <f t="shared" si="443"/>
        <v>0</v>
      </c>
      <c r="V728" s="12">
        <f t="shared" si="443"/>
        <v>10</v>
      </c>
    </row>
    <row r="729" spans="1:22" s="34" customFormat="1" ht="28.5" customHeight="1" hidden="1" outlineLevel="1">
      <c r="A729" s="8"/>
      <c r="B729" s="8"/>
      <c r="C729" s="9" t="s">
        <v>266</v>
      </c>
      <c r="D729" s="1"/>
      <c r="E729" s="2" t="s">
        <v>544</v>
      </c>
      <c r="F729" s="12">
        <f>F730</f>
        <v>10</v>
      </c>
      <c r="G729" s="12">
        <f t="shared" si="443"/>
        <v>0</v>
      </c>
      <c r="H729" s="12">
        <f t="shared" si="443"/>
        <v>10</v>
      </c>
      <c r="I729" s="12">
        <f t="shared" si="443"/>
        <v>0</v>
      </c>
      <c r="J729" s="12">
        <f t="shared" si="443"/>
        <v>10</v>
      </c>
      <c r="K729" s="12">
        <f t="shared" si="443"/>
        <v>0</v>
      </c>
      <c r="L729" s="12">
        <f t="shared" si="443"/>
        <v>10</v>
      </c>
      <c r="M729" s="12">
        <f t="shared" si="443"/>
        <v>0</v>
      </c>
      <c r="N729" s="12">
        <f t="shared" si="443"/>
        <v>10</v>
      </c>
      <c r="O729" s="12">
        <f t="shared" si="443"/>
        <v>0</v>
      </c>
      <c r="P729" s="12">
        <f t="shared" si="443"/>
        <v>10</v>
      </c>
      <c r="Q729" s="12">
        <f t="shared" si="443"/>
        <v>0</v>
      </c>
      <c r="R729" s="12">
        <f t="shared" si="443"/>
        <v>10</v>
      </c>
      <c r="S729" s="12">
        <f t="shared" si="443"/>
        <v>0</v>
      </c>
      <c r="T729" s="12">
        <f t="shared" si="443"/>
        <v>10</v>
      </c>
      <c r="U729" s="12">
        <f t="shared" si="443"/>
        <v>0</v>
      </c>
      <c r="V729" s="12">
        <f t="shared" si="443"/>
        <v>10</v>
      </c>
    </row>
    <row r="730" spans="1:22" s="34" customFormat="1" ht="42.75" customHeight="1" hidden="1" outlineLevel="1">
      <c r="A730" s="8"/>
      <c r="B730" s="8"/>
      <c r="C730" s="9" t="s">
        <v>267</v>
      </c>
      <c r="D730" s="1"/>
      <c r="E730" s="2" t="s">
        <v>545</v>
      </c>
      <c r="F730" s="12">
        <f>F731</f>
        <v>10</v>
      </c>
      <c r="G730" s="12">
        <f t="shared" si="443"/>
        <v>0</v>
      </c>
      <c r="H730" s="12">
        <f t="shared" si="443"/>
        <v>10</v>
      </c>
      <c r="I730" s="12">
        <f t="shared" si="443"/>
        <v>0</v>
      </c>
      <c r="J730" s="12">
        <f t="shared" si="443"/>
        <v>10</v>
      </c>
      <c r="K730" s="12">
        <f t="shared" si="443"/>
        <v>0</v>
      </c>
      <c r="L730" s="12">
        <f t="shared" si="443"/>
        <v>10</v>
      </c>
      <c r="M730" s="12">
        <f t="shared" si="443"/>
        <v>0</v>
      </c>
      <c r="N730" s="12">
        <f t="shared" si="443"/>
        <v>10</v>
      </c>
      <c r="O730" s="12">
        <f t="shared" si="443"/>
        <v>0</v>
      </c>
      <c r="P730" s="12">
        <f t="shared" si="443"/>
        <v>10</v>
      </c>
      <c r="Q730" s="12">
        <f t="shared" si="443"/>
        <v>0</v>
      </c>
      <c r="R730" s="12">
        <f t="shared" si="443"/>
        <v>10</v>
      </c>
      <c r="S730" s="12">
        <f t="shared" si="443"/>
        <v>0</v>
      </c>
      <c r="T730" s="12">
        <f t="shared" si="443"/>
        <v>10</v>
      </c>
      <c r="U730" s="12">
        <f t="shared" si="443"/>
        <v>0</v>
      </c>
      <c r="V730" s="12">
        <f t="shared" si="443"/>
        <v>10</v>
      </c>
    </row>
    <row r="731" spans="1:22" s="34" customFormat="1" ht="30" customHeight="1" hidden="1" outlineLevel="1">
      <c r="A731" s="8"/>
      <c r="B731" s="8"/>
      <c r="C731" s="9" t="s">
        <v>268</v>
      </c>
      <c r="D731" s="1"/>
      <c r="E731" s="2" t="s">
        <v>444</v>
      </c>
      <c r="F731" s="12">
        <f>F732</f>
        <v>10</v>
      </c>
      <c r="G731" s="12">
        <f t="shared" si="443"/>
        <v>0</v>
      </c>
      <c r="H731" s="12">
        <f t="shared" si="443"/>
        <v>10</v>
      </c>
      <c r="I731" s="12">
        <f t="shared" si="443"/>
        <v>0</v>
      </c>
      <c r="J731" s="12">
        <f t="shared" si="443"/>
        <v>10</v>
      </c>
      <c r="K731" s="12">
        <f t="shared" si="443"/>
        <v>0</v>
      </c>
      <c r="L731" s="12">
        <f t="shared" si="443"/>
        <v>10</v>
      </c>
      <c r="M731" s="12">
        <f t="shared" si="443"/>
        <v>0</v>
      </c>
      <c r="N731" s="12">
        <f t="shared" si="443"/>
        <v>10</v>
      </c>
      <c r="O731" s="12">
        <f t="shared" si="443"/>
        <v>0</v>
      </c>
      <c r="P731" s="12">
        <f t="shared" si="443"/>
        <v>10</v>
      </c>
      <c r="Q731" s="12">
        <f t="shared" si="443"/>
        <v>0</v>
      </c>
      <c r="R731" s="12">
        <f t="shared" si="443"/>
        <v>10</v>
      </c>
      <c r="S731" s="12">
        <f t="shared" si="443"/>
        <v>0</v>
      </c>
      <c r="T731" s="12">
        <f t="shared" si="443"/>
        <v>10</v>
      </c>
      <c r="U731" s="12">
        <f t="shared" si="443"/>
        <v>0</v>
      </c>
      <c r="V731" s="12">
        <f t="shared" si="443"/>
        <v>10</v>
      </c>
    </row>
    <row r="732" spans="1:22" s="34" customFormat="1" ht="30" customHeight="1" hidden="1" outlineLevel="1">
      <c r="A732" s="8"/>
      <c r="B732" s="8"/>
      <c r="C732" s="9"/>
      <c r="D732" s="1" t="s">
        <v>135</v>
      </c>
      <c r="E732" s="2" t="s">
        <v>136</v>
      </c>
      <c r="F732" s="12">
        <v>10</v>
      </c>
      <c r="G732" s="12"/>
      <c r="H732" s="12">
        <f>SUM(F732:G732)</f>
        <v>10</v>
      </c>
      <c r="I732" s="12"/>
      <c r="J732" s="12">
        <f>SUM(H732:I732)</f>
        <v>10</v>
      </c>
      <c r="K732" s="12"/>
      <c r="L732" s="12">
        <f>SUM(J732:K732)</f>
        <v>10</v>
      </c>
      <c r="M732" s="12"/>
      <c r="N732" s="12">
        <f>SUM(L732:M732)</f>
        <v>10</v>
      </c>
      <c r="O732" s="12"/>
      <c r="P732" s="12">
        <f>SUM(N732:O732)</f>
        <v>10</v>
      </c>
      <c r="Q732" s="12"/>
      <c r="R732" s="12">
        <f>SUM(P732:Q732)</f>
        <v>10</v>
      </c>
      <c r="S732" s="12"/>
      <c r="T732" s="12">
        <f>SUM(R732:S732)</f>
        <v>10</v>
      </c>
      <c r="U732" s="12"/>
      <c r="V732" s="12">
        <f>SUM(T732:U732)</f>
        <v>10</v>
      </c>
    </row>
    <row r="733" spans="1:22" s="34" customFormat="1" ht="30" customHeight="1" hidden="1" outlineLevel="1">
      <c r="A733" s="8"/>
      <c r="B733" s="8"/>
      <c r="C733" s="9" t="s">
        <v>160</v>
      </c>
      <c r="D733" s="33"/>
      <c r="E733" s="10" t="s">
        <v>547</v>
      </c>
      <c r="F733" s="12">
        <f aca="true" t="shared" si="444" ref="F733:L733">F734+F762+F771</f>
        <v>19794.162490000002</v>
      </c>
      <c r="G733" s="12">
        <f t="shared" si="444"/>
        <v>0</v>
      </c>
      <c r="H733" s="12">
        <f t="shared" si="444"/>
        <v>19794.162490000002</v>
      </c>
      <c r="I733" s="12">
        <f t="shared" si="444"/>
        <v>0</v>
      </c>
      <c r="J733" s="12">
        <f t="shared" si="444"/>
        <v>19794.162490000002</v>
      </c>
      <c r="K733" s="12">
        <f t="shared" si="444"/>
        <v>-134.37315999999998</v>
      </c>
      <c r="L733" s="12">
        <f t="shared" si="444"/>
        <v>19659.789330000003</v>
      </c>
      <c r="M733" s="12">
        <f aca="true" t="shared" si="445" ref="M733:R733">M734+M762+M771</f>
        <v>0</v>
      </c>
      <c r="N733" s="12">
        <f t="shared" si="445"/>
        <v>19659.789330000003</v>
      </c>
      <c r="O733" s="12">
        <f t="shared" si="445"/>
        <v>0</v>
      </c>
      <c r="P733" s="12">
        <f t="shared" si="445"/>
        <v>19659.789330000003</v>
      </c>
      <c r="Q733" s="12">
        <f t="shared" si="445"/>
        <v>12</v>
      </c>
      <c r="R733" s="12">
        <f t="shared" si="445"/>
        <v>19671.789330000003</v>
      </c>
      <c r="S733" s="12">
        <f>S734+S762+S771</f>
        <v>10</v>
      </c>
      <c r="T733" s="12">
        <f>T734+T762+T771</f>
        <v>19681.78933</v>
      </c>
      <c r="U733" s="12">
        <f>U734+U762+U771</f>
        <v>0</v>
      </c>
      <c r="V733" s="12">
        <f>V734+V762+V771</f>
        <v>19681.78933</v>
      </c>
    </row>
    <row r="734" spans="1:22" s="34" customFormat="1" ht="30" customHeight="1" hidden="1" outlineLevel="1">
      <c r="A734" s="8"/>
      <c r="B734" s="8"/>
      <c r="C734" s="9" t="s">
        <v>161</v>
      </c>
      <c r="D734" s="33"/>
      <c r="E734" s="10" t="s">
        <v>548</v>
      </c>
      <c r="F734" s="12">
        <f aca="true" t="shared" si="446" ref="F734:L734">F735+F750+F755</f>
        <v>9559.513490000001</v>
      </c>
      <c r="G734" s="12">
        <f t="shared" si="446"/>
        <v>0</v>
      </c>
      <c r="H734" s="12">
        <f t="shared" si="446"/>
        <v>9559.513490000001</v>
      </c>
      <c r="I734" s="12">
        <f t="shared" si="446"/>
        <v>0</v>
      </c>
      <c r="J734" s="12">
        <f t="shared" si="446"/>
        <v>9559.513490000001</v>
      </c>
      <c r="K734" s="12">
        <f t="shared" si="446"/>
        <v>-134.37315999999998</v>
      </c>
      <c r="L734" s="12">
        <f t="shared" si="446"/>
        <v>9425.14033</v>
      </c>
      <c r="M734" s="12">
        <f aca="true" t="shared" si="447" ref="M734:R734">M735+M750+M755</f>
        <v>0</v>
      </c>
      <c r="N734" s="12">
        <f t="shared" si="447"/>
        <v>9425.14033</v>
      </c>
      <c r="O734" s="12">
        <f t="shared" si="447"/>
        <v>0</v>
      </c>
      <c r="P734" s="12">
        <f t="shared" si="447"/>
        <v>9425.14033</v>
      </c>
      <c r="Q734" s="12">
        <f t="shared" si="447"/>
        <v>0</v>
      </c>
      <c r="R734" s="12">
        <f t="shared" si="447"/>
        <v>9425.14033</v>
      </c>
      <c r="S734" s="12">
        <f>S735+S750+S755</f>
        <v>0</v>
      </c>
      <c r="T734" s="12">
        <f>T735+T750+T755</f>
        <v>9425.140329999998</v>
      </c>
      <c r="U734" s="12">
        <f>U735+U750+U755</f>
        <v>0</v>
      </c>
      <c r="V734" s="12">
        <f>V735+V750+V755</f>
        <v>9425.140329999998</v>
      </c>
    </row>
    <row r="735" spans="1:22" s="34" customFormat="1" ht="28.5" customHeight="1" hidden="1" outlineLevel="1">
      <c r="A735" s="8"/>
      <c r="B735" s="8"/>
      <c r="C735" s="9" t="s">
        <v>272</v>
      </c>
      <c r="D735" s="33"/>
      <c r="E735" s="10" t="s">
        <v>461</v>
      </c>
      <c r="F735" s="12">
        <f aca="true" t="shared" si="448" ref="F735:L735">F736+F738+F740+F745</f>
        <v>1777.005</v>
      </c>
      <c r="G735" s="12">
        <f t="shared" si="448"/>
        <v>0</v>
      </c>
      <c r="H735" s="12">
        <f t="shared" si="448"/>
        <v>1777.005</v>
      </c>
      <c r="I735" s="12">
        <f t="shared" si="448"/>
        <v>0</v>
      </c>
      <c r="J735" s="12">
        <f t="shared" si="448"/>
        <v>1777.005</v>
      </c>
      <c r="K735" s="12">
        <f t="shared" si="448"/>
        <v>-625.005</v>
      </c>
      <c r="L735" s="12">
        <f t="shared" si="448"/>
        <v>1152</v>
      </c>
      <c r="M735" s="12">
        <f aca="true" t="shared" si="449" ref="M735:R735">M736+M738+M740+M745</f>
        <v>0</v>
      </c>
      <c r="N735" s="12">
        <f t="shared" si="449"/>
        <v>1152</v>
      </c>
      <c r="O735" s="12">
        <f t="shared" si="449"/>
        <v>0</v>
      </c>
      <c r="P735" s="12">
        <f t="shared" si="449"/>
        <v>1152</v>
      </c>
      <c r="Q735" s="12">
        <f t="shared" si="449"/>
        <v>0</v>
      </c>
      <c r="R735" s="12">
        <f t="shared" si="449"/>
        <v>1152</v>
      </c>
      <c r="S735" s="12">
        <f>S736+S738+S740+S745</f>
        <v>-69.55667</v>
      </c>
      <c r="T735" s="12">
        <f>T736+T738+T740+T745</f>
        <v>1082.44333</v>
      </c>
      <c r="U735" s="12">
        <f>U736+U738+U740+U745</f>
        <v>0</v>
      </c>
      <c r="V735" s="12">
        <f>V736+V738+V740+V745</f>
        <v>1082.44333</v>
      </c>
    </row>
    <row r="736" spans="1:22" s="34" customFormat="1" ht="28.5" customHeight="1" hidden="1" outlineLevel="1">
      <c r="A736" s="8"/>
      <c r="B736" s="8"/>
      <c r="C736" s="9" t="s">
        <v>273</v>
      </c>
      <c r="D736" s="33"/>
      <c r="E736" s="10" t="s">
        <v>274</v>
      </c>
      <c r="F736" s="12">
        <f aca="true" t="shared" si="450" ref="F736:V736">SUM(F737:F737)</f>
        <v>1007</v>
      </c>
      <c r="G736" s="12">
        <f t="shared" si="450"/>
        <v>0</v>
      </c>
      <c r="H736" s="12">
        <f t="shared" si="450"/>
        <v>1007</v>
      </c>
      <c r="I736" s="12">
        <f t="shared" si="450"/>
        <v>0</v>
      </c>
      <c r="J736" s="12">
        <f t="shared" si="450"/>
        <v>1007</v>
      </c>
      <c r="K736" s="12">
        <f t="shared" si="450"/>
        <v>0</v>
      </c>
      <c r="L736" s="12">
        <f t="shared" si="450"/>
        <v>1007</v>
      </c>
      <c r="M736" s="12">
        <f t="shared" si="450"/>
        <v>0</v>
      </c>
      <c r="N736" s="12">
        <f t="shared" si="450"/>
        <v>1007</v>
      </c>
      <c r="O736" s="12">
        <f t="shared" si="450"/>
        <v>0</v>
      </c>
      <c r="P736" s="12">
        <f t="shared" si="450"/>
        <v>1007</v>
      </c>
      <c r="Q736" s="12">
        <f t="shared" si="450"/>
        <v>0</v>
      </c>
      <c r="R736" s="12">
        <f t="shared" si="450"/>
        <v>1007</v>
      </c>
      <c r="S736" s="12">
        <f t="shared" si="450"/>
        <v>-69.55667</v>
      </c>
      <c r="T736" s="12">
        <f t="shared" si="450"/>
        <v>937.4433300000001</v>
      </c>
      <c r="U736" s="12">
        <f t="shared" si="450"/>
        <v>0</v>
      </c>
      <c r="V736" s="12">
        <f t="shared" si="450"/>
        <v>937.4433300000001</v>
      </c>
    </row>
    <row r="737" spans="1:22" s="34" customFormat="1" ht="28.5" customHeight="1" hidden="1" outlineLevel="1">
      <c r="A737" s="8"/>
      <c r="B737" s="8"/>
      <c r="C737" s="9"/>
      <c r="D737" s="1" t="s">
        <v>135</v>
      </c>
      <c r="E737" s="2" t="s">
        <v>136</v>
      </c>
      <c r="F737" s="12">
        <v>1007</v>
      </c>
      <c r="G737" s="12"/>
      <c r="H737" s="12">
        <f>SUM(F737:G737)</f>
        <v>1007</v>
      </c>
      <c r="I737" s="12"/>
      <c r="J737" s="12">
        <f>SUM(H737:I737)</f>
        <v>1007</v>
      </c>
      <c r="K737" s="12"/>
      <c r="L737" s="12">
        <f>SUM(J737:K737)</f>
        <v>1007</v>
      </c>
      <c r="M737" s="12"/>
      <c r="N737" s="12">
        <f>SUM(L737:M737)</f>
        <v>1007</v>
      </c>
      <c r="O737" s="12"/>
      <c r="P737" s="12">
        <f>SUM(N737:O737)</f>
        <v>1007</v>
      </c>
      <c r="Q737" s="12"/>
      <c r="R737" s="12">
        <f>SUM(P737:Q737)</f>
        <v>1007</v>
      </c>
      <c r="S737" s="12">
        <v>-69.55667</v>
      </c>
      <c r="T737" s="12">
        <f>SUM(R737:S737)</f>
        <v>937.4433300000001</v>
      </c>
      <c r="U737" s="12"/>
      <c r="V737" s="12">
        <f>SUM(T737:U737)</f>
        <v>937.4433300000001</v>
      </c>
    </row>
    <row r="738" spans="1:22" s="34" customFormat="1" ht="43.5" customHeight="1" hidden="1" outlineLevel="1">
      <c r="A738" s="8"/>
      <c r="B738" s="8"/>
      <c r="C738" s="9" t="s">
        <v>275</v>
      </c>
      <c r="D738" s="10"/>
      <c r="E738" s="10" t="s">
        <v>276</v>
      </c>
      <c r="F738" s="12">
        <f aca="true" t="shared" si="451" ref="F738:V738">F739</f>
        <v>145</v>
      </c>
      <c r="G738" s="12">
        <f t="shared" si="451"/>
        <v>0</v>
      </c>
      <c r="H738" s="12">
        <f t="shared" si="451"/>
        <v>145</v>
      </c>
      <c r="I738" s="12">
        <f t="shared" si="451"/>
        <v>0</v>
      </c>
      <c r="J738" s="12">
        <f t="shared" si="451"/>
        <v>145</v>
      </c>
      <c r="K738" s="12">
        <f t="shared" si="451"/>
        <v>0</v>
      </c>
      <c r="L738" s="12">
        <f t="shared" si="451"/>
        <v>145</v>
      </c>
      <c r="M738" s="12">
        <f t="shared" si="451"/>
        <v>0</v>
      </c>
      <c r="N738" s="12">
        <f t="shared" si="451"/>
        <v>145</v>
      </c>
      <c r="O738" s="12">
        <f t="shared" si="451"/>
        <v>0</v>
      </c>
      <c r="P738" s="12">
        <f t="shared" si="451"/>
        <v>145</v>
      </c>
      <c r="Q738" s="12">
        <f t="shared" si="451"/>
        <v>0</v>
      </c>
      <c r="R738" s="12">
        <f t="shared" si="451"/>
        <v>145</v>
      </c>
      <c r="S738" s="12">
        <f t="shared" si="451"/>
        <v>0</v>
      </c>
      <c r="T738" s="12">
        <f t="shared" si="451"/>
        <v>145</v>
      </c>
      <c r="U738" s="12">
        <f t="shared" si="451"/>
        <v>0</v>
      </c>
      <c r="V738" s="12">
        <f t="shared" si="451"/>
        <v>145</v>
      </c>
    </row>
    <row r="739" spans="1:22" s="34" customFormat="1" ht="29.25" customHeight="1" hidden="1" outlineLevel="1">
      <c r="A739" s="8"/>
      <c r="B739" s="8"/>
      <c r="C739" s="9"/>
      <c r="D739" s="1" t="s">
        <v>135</v>
      </c>
      <c r="E739" s="2" t="s">
        <v>136</v>
      </c>
      <c r="F739" s="12">
        <v>145</v>
      </c>
      <c r="G739" s="12"/>
      <c r="H739" s="12">
        <f>SUM(F739:G739)</f>
        <v>145</v>
      </c>
      <c r="I739" s="12"/>
      <c r="J739" s="12">
        <f>SUM(H739:I739)</f>
        <v>145</v>
      </c>
      <c r="K739" s="12"/>
      <c r="L739" s="12">
        <f>SUM(J739:K739)</f>
        <v>145</v>
      </c>
      <c r="M739" s="12"/>
      <c r="N739" s="12">
        <f>SUM(L739:M739)</f>
        <v>145</v>
      </c>
      <c r="O739" s="12"/>
      <c r="P739" s="12">
        <f>SUM(N739:O739)</f>
        <v>145</v>
      </c>
      <c r="Q739" s="12"/>
      <c r="R739" s="12">
        <f>SUM(P739:Q739)</f>
        <v>145</v>
      </c>
      <c r="S739" s="12"/>
      <c r="T739" s="12">
        <f>SUM(R739:S739)</f>
        <v>145</v>
      </c>
      <c r="U739" s="12"/>
      <c r="V739" s="12">
        <f>SUM(T739:U739)</f>
        <v>145</v>
      </c>
    </row>
    <row r="740" spans="1:22" s="34" customFormat="1" ht="15" customHeight="1" hidden="1" outlineLevel="1">
      <c r="A740" s="8"/>
      <c r="B740" s="8"/>
      <c r="C740" s="9" t="s">
        <v>462</v>
      </c>
      <c r="D740" s="1"/>
      <c r="E740" s="2" t="s">
        <v>463</v>
      </c>
      <c r="F740" s="12">
        <f aca="true" t="shared" si="452" ref="F740:V740">F741</f>
        <v>625.005</v>
      </c>
      <c r="G740" s="12">
        <f t="shared" si="452"/>
        <v>0</v>
      </c>
      <c r="H740" s="12">
        <f t="shared" si="452"/>
        <v>625.005</v>
      </c>
      <c r="I740" s="12">
        <f t="shared" si="452"/>
        <v>0</v>
      </c>
      <c r="J740" s="12">
        <f t="shared" si="452"/>
        <v>625.005</v>
      </c>
      <c r="K740" s="12">
        <f t="shared" si="452"/>
        <v>-625.005</v>
      </c>
      <c r="L740" s="12">
        <f t="shared" si="452"/>
        <v>0</v>
      </c>
      <c r="M740" s="12">
        <f t="shared" si="452"/>
        <v>0</v>
      </c>
      <c r="N740" s="12">
        <f t="shared" si="452"/>
        <v>0</v>
      </c>
      <c r="O740" s="12">
        <f t="shared" si="452"/>
        <v>0</v>
      </c>
      <c r="P740" s="12">
        <f t="shared" si="452"/>
        <v>0</v>
      </c>
      <c r="Q740" s="12">
        <f t="shared" si="452"/>
        <v>0</v>
      </c>
      <c r="R740" s="12">
        <f t="shared" si="452"/>
        <v>0</v>
      </c>
      <c r="S740" s="12">
        <f t="shared" si="452"/>
        <v>0</v>
      </c>
      <c r="T740" s="12">
        <f t="shared" si="452"/>
        <v>0</v>
      </c>
      <c r="U740" s="12">
        <f t="shared" si="452"/>
        <v>0</v>
      </c>
      <c r="V740" s="12">
        <f t="shared" si="452"/>
        <v>0</v>
      </c>
    </row>
    <row r="741" spans="1:22" s="34" customFormat="1" ht="30" customHeight="1" hidden="1" outlineLevel="1">
      <c r="A741" s="8"/>
      <c r="B741" s="8"/>
      <c r="C741" s="9"/>
      <c r="D741" s="1" t="s">
        <v>135</v>
      </c>
      <c r="E741" s="2" t="s">
        <v>136</v>
      </c>
      <c r="F741" s="12">
        <f aca="true" t="shared" si="453" ref="F741:L741">SUM(F743:F744)</f>
        <v>625.005</v>
      </c>
      <c r="G741" s="12">
        <f t="shared" si="453"/>
        <v>0</v>
      </c>
      <c r="H741" s="12">
        <f t="shared" si="453"/>
        <v>625.005</v>
      </c>
      <c r="I741" s="12">
        <f t="shared" si="453"/>
        <v>0</v>
      </c>
      <c r="J741" s="12">
        <f t="shared" si="453"/>
        <v>625.005</v>
      </c>
      <c r="K741" s="12">
        <f t="shared" si="453"/>
        <v>-625.005</v>
      </c>
      <c r="L741" s="12">
        <f t="shared" si="453"/>
        <v>0</v>
      </c>
      <c r="M741" s="12">
        <f aca="true" t="shared" si="454" ref="M741:R741">SUM(M743:M744)</f>
        <v>0</v>
      </c>
      <c r="N741" s="12">
        <f t="shared" si="454"/>
        <v>0</v>
      </c>
      <c r="O741" s="12">
        <f t="shared" si="454"/>
        <v>0</v>
      </c>
      <c r="P741" s="12">
        <f t="shared" si="454"/>
        <v>0</v>
      </c>
      <c r="Q741" s="12">
        <f t="shared" si="454"/>
        <v>0</v>
      </c>
      <c r="R741" s="12">
        <f t="shared" si="454"/>
        <v>0</v>
      </c>
      <c r="S741" s="12">
        <f>SUM(S743:S744)</f>
        <v>0</v>
      </c>
      <c r="T741" s="12">
        <f>SUM(T743:T744)</f>
        <v>0</v>
      </c>
      <c r="U741" s="12">
        <f>SUM(U743:U744)</f>
        <v>0</v>
      </c>
      <c r="V741" s="12">
        <f>SUM(V743:V744)</f>
        <v>0</v>
      </c>
    </row>
    <row r="742" spans="1:22" s="34" customFormat="1" ht="17.25" customHeight="1" hidden="1" outlineLevel="1">
      <c r="A742" s="8"/>
      <c r="B742" s="8"/>
      <c r="C742" s="9"/>
      <c r="D742" s="1"/>
      <c r="E742" s="2" t="s">
        <v>158</v>
      </c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</row>
    <row r="743" spans="1:22" s="34" customFormat="1" ht="17.25" customHeight="1" hidden="1" outlineLevel="1">
      <c r="A743" s="8"/>
      <c r="B743" s="8"/>
      <c r="C743" s="9"/>
      <c r="D743" s="1"/>
      <c r="E743" s="2" t="s">
        <v>165</v>
      </c>
      <c r="F743" s="12">
        <v>625.005</v>
      </c>
      <c r="G743" s="12"/>
      <c r="H743" s="12">
        <f>SUM(F743:G743)</f>
        <v>625.005</v>
      </c>
      <c r="I743" s="12"/>
      <c r="J743" s="12">
        <f>SUM(H743:I743)</f>
        <v>625.005</v>
      </c>
      <c r="K743" s="12">
        <v>-625.005</v>
      </c>
      <c r="L743" s="12">
        <f>SUM(J743:K743)</f>
        <v>0</v>
      </c>
      <c r="M743" s="12"/>
      <c r="N743" s="12">
        <f>SUM(L743:M743)</f>
        <v>0</v>
      </c>
      <c r="O743" s="12"/>
      <c r="P743" s="12">
        <f>SUM(N743:O743)</f>
        <v>0</v>
      </c>
      <c r="Q743" s="12"/>
      <c r="R743" s="12">
        <f>SUM(P743:Q743)</f>
        <v>0</v>
      </c>
      <c r="S743" s="12"/>
      <c r="T743" s="12">
        <f>SUM(R743:S743)</f>
        <v>0</v>
      </c>
      <c r="U743" s="12"/>
      <c r="V743" s="12">
        <f>SUM(T743:U743)</f>
        <v>0</v>
      </c>
    </row>
    <row r="744" spans="1:22" s="115" customFormat="1" ht="17.25" customHeight="1" hidden="1" outlineLevel="1">
      <c r="A744" s="8"/>
      <c r="B744" s="8"/>
      <c r="C744" s="9"/>
      <c r="D744" s="1"/>
      <c r="E744" s="2" t="s">
        <v>164</v>
      </c>
      <c r="F744" s="12"/>
      <c r="G744" s="12"/>
      <c r="H744" s="12">
        <f>SUM(F744:G744)</f>
        <v>0</v>
      </c>
      <c r="I744" s="12"/>
      <c r="J744" s="12">
        <f>SUM(H744:I744)</f>
        <v>0</v>
      </c>
      <c r="K744" s="12"/>
      <c r="L744" s="12">
        <f>SUM(J744:K744)</f>
        <v>0</v>
      </c>
      <c r="M744" s="12"/>
      <c r="N744" s="12">
        <f>SUM(L744:M744)</f>
        <v>0</v>
      </c>
      <c r="O744" s="12"/>
      <c r="P744" s="12">
        <f>SUM(N744:O744)</f>
        <v>0</v>
      </c>
      <c r="Q744" s="12"/>
      <c r="R744" s="12">
        <f>SUM(P744:Q744)</f>
        <v>0</v>
      </c>
      <c r="S744" s="12"/>
      <c r="T744" s="12">
        <f>SUM(R744:S744)</f>
        <v>0</v>
      </c>
      <c r="U744" s="12"/>
      <c r="V744" s="12">
        <f>SUM(T744:U744)</f>
        <v>0</v>
      </c>
    </row>
    <row r="745" spans="1:22" s="34" customFormat="1" ht="54" customHeight="1" hidden="1" outlineLevel="1">
      <c r="A745" s="8"/>
      <c r="B745" s="8"/>
      <c r="C745" s="9" t="s">
        <v>473</v>
      </c>
      <c r="D745" s="121"/>
      <c r="E745" s="41" t="s">
        <v>388</v>
      </c>
      <c r="F745" s="12">
        <f aca="true" t="shared" si="455" ref="F745:V745">F746</f>
        <v>0</v>
      </c>
      <c r="G745" s="12">
        <f t="shared" si="455"/>
        <v>0</v>
      </c>
      <c r="H745" s="12">
        <f t="shared" si="455"/>
        <v>0</v>
      </c>
      <c r="I745" s="12">
        <f t="shared" si="455"/>
        <v>0</v>
      </c>
      <c r="J745" s="12">
        <f t="shared" si="455"/>
        <v>0</v>
      </c>
      <c r="K745" s="12">
        <f t="shared" si="455"/>
        <v>0</v>
      </c>
      <c r="L745" s="12">
        <f t="shared" si="455"/>
        <v>0</v>
      </c>
      <c r="M745" s="12">
        <f t="shared" si="455"/>
        <v>0</v>
      </c>
      <c r="N745" s="12">
        <f t="shared" si="455"/>
        <v>0</v>
      </c>
      <c r="O745" s="12">
        <f t="shared" si="455"/>
        <v>0</v>
      </c>
      <c r="P745" s="12">
        <f t="shared" si="455"/>
        <v>0</v>
      </c>
      <c r="Q745" s="12">
        <f t="shared" si="455"/>
        <v>0</v>
      </c>
      <c r="R745" s="12">
        <f t="shared" si="455"/>
        <v>0</v>
      </c>
      <c r="S745" s="12">
        <f t="shared" si="455"/>
        <v>0</v>
      </c>
      <c r="T745" s="12">
        <f t="shared" si="455"/>
        <v>0</v>
      </c>
      <c r="U745" s="12">
        <f t="shared" si="455"/>
        <v>0</v>
      </c>
      <c r="V745" s="12">
        <f t="shared" si="455"/>
        <v>0</v>
      </c>
    </row>
    <row r="746" spans="1:22" s="34" customFormat="1" ht="28.5" customHeight="1" hidden="1" outlineLevel="1">
      <c r="A746" s="8"/>
      <c r="B746" s="8"/>
      <c r="C746" s="9"/>
      <c r="D746" s="1" t="s">
        <v>135</v>
      </c>
      <c r="E746" s="2" t="s">
        <v>136</v>
      </c>
      <c r="F746" s="12">
        <f aca="true" t="shared" si="456" ref="F746:L746">SUM(F748:F749)</f>
        <v>0</v>
      </c>
      <c r="G746" s="12">
        <f t="shared" si="456"/>
        <v>0</v>
      </c>
      <c r="H746" s="12">
        <f t="shared" si="456"/>
        <v>0</v>
      </c>
      <c r="I746" s="12">
        <f t="shared" si="456"/>
        <v>0</v>
      </c>
      <c r="J746" s="12">
        <f t="shared" si="456"/>
        <v>0</v>
      </c>
      <c r="K746" s="12">
        <f t="shared" si="456"/>
        <v>0</v>
      </c>
      <c r="L746" s="12">
        <f t="shared" si="456"/>
        <v>0</v>
      </c>
      <c r="M746" s="12">
        <f aca="true" t="shared" si="457" ref="M746:R746">SUM(M748:M749)</f>
        <v>0</v>
      </c>
      <c r="N746" s="12">
        <f t="shared" si="457"/>
        <v>0</v>
      </c>
      <c r="O746" s="12">
        <f t="shared" si="457"/>
        <v>0</v>
      </c>
      <c r="P746" s="12">
        <f t="shared" si="457"/>
        <v>0</v>
      </c>
      <c r="Q746" s="12">
        <f t="shared" si="457"/>
        <v>0</v>
      </c>
      <c r="R746" s="12">
        <f t="shared" si="457"/>
        <v>0</v>
      </c>
      <c r="S746" s="12">
        <f>SUM(S748:S749)</f>
        <v>0</v>
      </c>
      <c r="T746" s="12">
        <f>SUM(T748:T749)</f>
        <v>0</v>
      </c>
      <c r="U746" s="12">
        <f>SUM(U748:U749)</f>
        <v>0</v>
      </c>
      <c r="V746" s="12">
        <f>SUM(V748:V749)</f>
        <v>0</v>
      </c>
    </row>
    <row r="747" spans="1:22" s="34" customFormat="1" ht="16.5" customHeight="1" hidden="1" outlineLevel="1">
      <c r="A747" s="8"/>
      <c r="B747" s="8"/>
      <c r="C747" s="9"/>
      <c r="D747" s="1"/>
      <c r="E747" s="2" t="s">
        <v>158</v>
      </c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</row>
    <row r="748" spans="1:22" s="34" customFormat="1" ht="16.5" customHeight="1" hidden="1" outlineLevel="1">
      <c r="A748" s="8"/>
      <c r="B748" s="8"/>
      <c r="C748" s="9"/>
      <c r="D748" s="1"/>
      <c r="E748" s="2" t="s">
        <v>165</v>
      </c>
      <c r="F748" s="12"/>
      <c r="G748" s="12"/>
      <c r="H748" s="12">
        <f>SUM(F748:G748)</f>
        <v>0</v>
      </c>
      <c r="I748" s="12"/>
      <c r="J748" s="12">
        <f>SUM(H748:I748)</f>
        <v>0</v>
      </c>
      <c r="K748" s="12"/>
      <c r="L748" s="12">
        <f>SUM(J748:K748)</f>
        <v>0</v>
      </c>
      <c r="M748" s="12"/>
      <c r="N748" s="12">
        <f>SUM(L748:M748)</f>
        <v>0</v>
      </c>
      <c r="O748" s="12"/>
      <c r="P748" s="12">
        <f>SUM(N748:O748)</f>
        <v>0</v>
      </c>
      <c r="Q748" s="12"/>
      <c r="R748" s="12">
        <f>SUM(P748:Q748)</f>
        <v>0</v>
      </c>
      <c r="S748" s="12"/>
      <c r="T748" s="12">
        <f>SUM(R748:S748)</f>
        <v>0</v>
      </c>
      <c r="U748" s="12"/>
      <c r="V748" s="12">
        <f>SUM(T748:U748)</f>
        <v>0</v>
      </c>
    </row>
    <row r="749" spans="1:22" s="34" customFormat="1" ht="16.5" customHeight="1" hidden="1" outlineLevel="1">
      <c r="A749" s="8"/>
      <c r="B749" s="8"/>
      <c r="C749" s="9"/>
      <c r="D749" s="1"/>
      <c r="E749" s="2" t="s">
        <v>164</v>
      </c>
      <c r="F749" s="12"/>
      <c r="G749" s="12"/>
      <c r="H749" s="12">
        <f>SUM(F749:G749)</f>
        <v>0</v>
      </c>
      <c r="I749" s="12"/>
      <c r="J749" s="12">
        <f>SUM(H749:I749)</f>
        <v>0</v>
      </c>
      <c r="K749" s="12"/>
      <c r="L749" s="12">
        <f>SUM(J749:K749)</f>
        <v>0</v>
      </c>
      <c r="M749" s="12"/>
      <c r="N749" s="12">
        <f>SUM(L749:M749)</f>
        <v>0</v>
      </c>
      <c r="O749" s="12"/>
      <c r="P749" s="12">
        <f>SUM(N749:O749)</f>
        <v>0</v>
      </c>
      <c r="Q749" s="12"/>
      <c r="R749" s="12">
        <f>SUM(P749:Q749)</f>
        <v>0</v>
      </c>
      <c r="S749" s="12"/>
      <c r="T749" s="12">
        <f>SUM(R749:S749)</f>
        <v>0</v>
      </c>
      <c r="U749" s="12"/>
      <c r="V749" s="12">
        <f>SUM(T749:U749)</f>
        <v>0</v>
      </c>
    </row>
    <row r="750" spans="1:22" s="34" customFormat="1" ht="30" customHeight="1" hidden="1" outlineLevel="1">
      <c r="A750" s="8"/>
      <c r="B750" s="8"/>
      <c r="C750" s="9" t="s">
        <v>447</v>
      </c>
      <c r="D750" s="1"/>
      <c r="E750" s="2" t="s">
        <v>448</v>
      </c>
      <c r="F750" s="12">
        <f aca="true" t="shared" si="458" ref="F750:L750">F751+F753</f>
        <v>7654</v>
      </c>
      <c r="G750" s="12">
        <f t="shared" si="458"/>
        <v>0</v>
      </c>
      <c r="H750" s="12">
        <f t="shared" si="458"/>
        <v>7654</v>
      </c>
      <c r="I750" s="12">
        <f t="shared" si="458"/>
        <v>0</v>
      </c>
      <c r="J750" s="12">
        <f t="shared" si="458"/>
        <v>7654</v>
      </c>
      <c r="K750" s="12">
        <f t="shared" si="458"/>
        <v>490.63184</v>
      </c>
      <c r="L750" s="12">
        <f t="shared" si="458"/>
        <v>8144.63184</v>
      </c>
      <c r="M750" s="12">
        <f aca="true" t="shared" si="459" ref="M750:R750">M751+M753</f>
        <v>0</v>
      </c>
      <c r="N750" s="12">
        <f t="shared" si="459"/>
        <v>8144.63184</v>
      </c>
      <c r="O750" s="12">
        <f t="shared" si="459"/>
        <v>0</v>
      </c>
      <c r="P750" s="12">
        <f t="shared" si="459"/>
        <v>8144.63184</v>
      </c>
      <c r="Q750" s="12">
        <f t="shared" si="459"/>
        <v>0</v>
      </c>
      <c r="R750" s="12">
        <f t="shared" si="459"/>
        <v>8144.63184</v>
      </c>
      <c r="S750" s="12">
        <f>S751+S753</f>
        <v>101.7854</v>
      </c>
      <c r="T750" s="12">
        <f>T751+T753</f>
        <v>8246.417239999999</v>
      </c>
      <c r="U750" s="12">
        <f>U751+U753</f>
        <v>0</v>
      </c>
      <c r="V750" s="12">
        <f>V751+V753</f>
        <v>8246.417239999999</v>
      </c>
    </row>
    <row r="751" spans="1:22" s="34" customFormat="1" ht="29.25" customHeight="1" hidden="1" outlineLevel="1">
      <c r="A751" s="8"/>
      <c r="B751" s="8"/>
      <c r="C751" s="9" t="s">
        <v>449</v>
      </c>
      <c r="D751" s="1"/>
      <c r="E751" s="2" t="s">
        <v>438</v>
      </c>
      <c r="F751" s="12">
        <f aca="true" t="shared" si="460" ref="F751:V751">F752</f>
        <v>7598</v>
      </c>
      <c r="G751" s="12">
        <f t="shared" si="460"/>
        <v>0</v>
      </c>
      <c r="H751" s="12">
        <f t="shared" si="460"/>
        <v>7598</v>
      </c>
      <c r="I751" s="12">
        <f t="shared" si="460"/>
        <v>0</v>
      </c>
      <c r="J751" s="12">
        <f t="shared" si="460"/>
        <v>7598</v>
      </c>
      <c r="K751" s="12">
        <f t="shared" si="460"/>
        <v>490.63184</v>
      </c>
      <c r="L751" s="12">
        <f t="shared" si="460"/>
        <v>8088.63184</v>
      </c>
      <c r="M751" s="12">
        <f t="shared" si="460"/>
        <v>0</v>
      </c>
      <c r="N751" s="12">
        <f t="shared" si="460"/>
        <v>8088.63184</v>
      </c>
      <c r="O751" s="12">
        <f t="shared" si="460"/>
        <v>0</v>
      </c>
      <c r="P751" s="12">
        <f t="shared" si="460"/>
        <v>8088.63184</v>
      </c>
      <c r="Q751" s="12">
        <f t="shared" si="460"/>
        <v>0</v>
      </c>
      <c r="R751" s="12">
        <f t="shared" si="460"/>
        <v>8088.63184</v>
      </c>
      <c r="S751" s="12">
        <f t="shared" si="460"/>
        <v>101.7854</v>
      </c>
      <c r="T751" s="12">
        <f t="shared" si="460"/>
        <v>8190.41724</v>
      </c>
      <c r="U751" s="12">
        <f t="shared" si="460"/>
        <v>0</v>
      </c>
      <c r="V751" s="12">
        <f t="shared" si="460"/>
        <v>8190.41724</v>
      </c>
    </row>
    <row r="752" spans="1:22" s="34" customFormat="1" ht="29.25" customHeight="1" hidden="1" outlineLevel="1">
      <c r="A752" s="8"/>
      <c r="B752" s="8"/>
      <c r="C752" s="9"/>
      <c r="D752" s="1" t="s">
        <v>135</v>
      </c>
      <c r="E752" s="2" t="s">
        <v>136</v>
      </c>
      <c r="F752" s="12">
        <v>7598</v>
      </c>
      <c r="G752" s="12"/>
      <c r="H752" s="12">
        <f>SUM(F752:G752)</f>
        <v>7598</v>
      </c>
      <c r="I752" s="12"/>
      <c r="J752" s="12">
        <f>SUM(H752:I752)</f>
        <v>7598</v>
      </c>
      <c r="K752" s="12">
        <f>711.40944-220.7776</f>
        <v>490.63184</v>
      </c>
      <c r="L752" s="12">
        <f>SUM(J752:K752)</f>
        <v>8088.63184</v>
      </c>
      <c r="M752" s="12"/>
      <c r="N752" s="12">
        <f>SUM(L752:M752)</f>
        <v>8088.63184</v>
      </c>
      <c r="O752" s="12"/>
      <c r="P752" s="12">
        <f>SUM(N752:O752)</f>
        <v>8088.63184</v>
      </c>
      <c r="Q752" s="12"/>
      <c r="R752" s="12">
        <f>SUM(P752:Q752)</f>
        <v>8088.63184</v>
      </c>
      <c r="S752" s="12">
        <v>101.7854</v>
      </c>
      <c r="T752" s="12">
        <f>SUM(R752:S752)</f>
        <v>8190.41724</v>
      </c>
      <c r="U752" s="12"/>
      <c r="V752" s="12">
        <f>SUM(T752:U752)</f>
        <v>8190.41724</v>
      </c>
    </row>
    <row r="753" spans="1:22" s="34" customFormat="1" ht="42" customHeight="1" hidden="1" outlineLevel="1">
      <c r="A753" s="8"/>
      <c r="B753" s="8"/>
      <c r="C753" s="9" t="s">
        <v>520</v>
      </c>
      <c r="D753" s="1"/>
      <c r="E753" s="2" t="s">
        <v>571</v>
      </c>
      <c r="F753" s="12">
        <f aca="true" t="shared" si="461" ref="F753:V753">F754</f>
        <v>56</v>
      </c>
      <c r="G753" s="12">
        <f t="shared" si="461"/>
        <v>0</v>
      </c>
      <c r="H753" s="12">
        <f t="shared" si="461"/>
        <v>56</v>
      </c>
      <c r="I753" s="12">
        <f t="shared" si="461"/>
        <v>0</v>
      </c>
      <c r="J753" s="12">
        <f t="shared" si="461"/>
        <v>56</v>
      </c>
      <c r="K753" s="12">
        <f t="shared" si="461"/>
        <v>0</v>
      </c>
      <c r="L753" s="12">
        <f t="shared" si="461"/>
        <v>56</v>
      </c>
      <c r="M753" s="12">
        <f t="shared" si="461"/>
        <v>0</v>
      </c>
      <c r="N753" s="12">
        <f t="shared" si="461"/>
        <v>56</v>
      </c>
      <c r="O753" s="12">
        <f t="shared" si="461"/>
        <v>0</v>
      </c>
      <c r="P753" s="12">
        <f t="shared" si="461"/>
        <v>56</v>
      </c>
      <c r="Q753" s="12">
        <f t="shared" si="461"/>
        <v>0</v>
      </c>
      <c r="R753" s="12">
        <f t="shared" si="461"/>
        <v>56</v>
      </c>
      <c r="S753" s="12">
        <f t="shared" si="461"/>
        <v>0</v>
      </c>
      <c r="T753" s="12">
        <f t="shared" si="461"/>
        <v>56</v>
      </c>
      <c r="U753" s="12">
        <f t="shared" si="461"/>
        <v>0</v>
      </c>
      <c r="V753" s="12">
        <f t="shared" si="461"/>
        <v>56</v>
      </c>
    </row>
    <row r="754" spans="1:22" s="34" customFormat="1" ht="29.25" customHeight="1" hidden="1" outlineLevel="1">
      <c r="A754" s="8"/>
      <c r="B754" s="8"/>
      <c r="C754" s="9"/>
      <c r="D754" s="1" t="s">
        <v>135</v>
      </c>
      <c r="E754" s="2" t="s">
        <v>136</v>
      </c>
      <c r="F754" s="12">
        <v>56</v>
      </c>
      <c r="G754" s="12"/>
      <c r="H754" s="12">
        <f>SUM(F754:G754)</f>
        <v>56</v>
      </c>
      <c r="I754" s="12"/>
      <c r="J754" s="12">
        <f>SUM(H754:I754)</f>
        <v>56</v>
      </c>
      <c r="K754" s="12"/>
      <c r="L754" s="12">
        <f>SUM(J754:K754)</f>
        <v>56</v>
      </c>
      <c r="M754" s="12"/>
      <c r="N754" s="12">
        <f>SUM(L754:M754)</f>
        <v>56</v>
      </c>
      <c r="O754" s="12"/>
      <c r="P754" s="12">
        <f>SUM(N754:O754)</f>
        <v>56</v>
      </c>
      <c r="Q754" s="12"/>
      <c r="R754" s="12">
        <f>SUM(P754:Q754)</f>
        <v>56</v>
      </c>
      <c r="S754" s="12"/>
      <c r="T754" s="12">
        <f>SUM(R754:S754)</f>
        <v>56</v>
      </c>
      <c r="U754" s="12"/>
      <c r="V754" s="12">
        <f>SUM(T754:U754)</f>
        <v>56</v>
      </c>
    </row>
    <row r="755" spans="1:22" s="34" customFormat="1" ht="30" customHeight="1" hidden="1" outlineLevel="1">
      <c r="A755" s="8"/>
      <c r="B755" s="8"/>
      <c r="C755" s="9" t="s">
        <v>521</v>
      </c>
      <c r="D755" s="1"/>
      <c r="E755" s="2" t="s">
        <v>549</v>
      </c>
      <c r="F755" s="12">
        <f aca="true" t="shared" si="462" ref="F755:U756">F756</f>
        <v>128.50849</v>
      </c>
      <c r="G755" s="12">
        <f t="shared" si="462"/>
        <v>0</v>
      </c>
      <c r="H755" s="12">
        <f t="shared" si="462"/>
        <v>128.50849</v>
      </c>
      <c r="I755" s="12">
        <f t="shared" si="462"/>
        <v>0</v>
      </c>
      <c r="J755" s="12">
        <f t="shared" si="462"/>
        <v>128.50849</v>
      </c>
      <c r="K755" s="12">
        <f t="shared" si="462"/>
        <v>0</v>
      </c>
      <c r="L755" s="12">
        <f t="shared" si="462"/>
        <v>128.50849</v>
      </c>
      <c r="M755" s="12">
        <f t="shared" si="462"/>
        <v>0</v>
      </c>
      <c r="N755" s="12">
        <f t="shared" si="462"/>
        <v>128.50849</v>
      </c>
      <c r="O755" s="12">
        <f t="shared" si="462"/>
        <v>0</v>
      </c>
      <c r="P755" s="12">
        <f t="shared" si="462"/>
        <v>128.50849</v>
      </c>
      <c r="Q755" s="12">
        <f t="shared" si="462"/>
        <v>0</v>
      </c>
      <c r="R755" s="12">
        <f t="shared" si="462"/>
        <v>128.50849</v>
      </c>
      <c r="S755" s="12">
        <f t="shared" si="462"/>
        <v>-32.22873</v>
      </c>
      <c r="T755" s="12">
        <f t="shared" si="462"/>
        <v>96.27976</v>
      </c>
      <c r="U755" s="12">
        <f t="shared" si="462"/>
        <v>0</v>
      </c>
      <c r="V755" s="12">
        <f>V756</f>
        <v>96.27976</v>
      </c>
    </row>
    <row r="756" spans="1:22" s="34" customFormat="1" ht="27.75" customHeight="1" hidden="1" outlineLevel="1">
      <c r="A756" s="8"/>
      <c r="B756" s="8"/>
      <c r="C756" s="9" t="s">
        <v>533</v>
      </c>
      <c r="D756" s="1"/>
      <c r="E756" s="2" t="s">
        <v>522</v>
      </c>
      <c r="F756" s="12">
        <f t="shared" si="462"/>
        <v>128.50849</v>
      </c>
      <c r="G756" s="12">
        <f t="shared" si="462"/>
        <v>0</v>
      </c>
      <c r="H756" s="12">
        <f t="shared" si="462"/>
        <v>128.50849</v>
      </c>
      <c r="I756" s="12">
        <f t="shared" si="462"/>
        <v>0</v>
      </c>
      <c r="J756" s="12">
        <f t="shared" si="462"/>
        <v>128.50849</v>
      </c>
      <c r="K756" s="12">
        <f t="shared" si="462"/>
        <v>0</v>
      </c>
      <c r="L756" s="12">
        <f t="shared" si="462"/>
        <v>128.50849</v>
      </c>
      <c r="M756" s="12">
        <f t="shared" si="462"/>
        <v>0</v>
      </c>
      <c r="N756" s="12">
        <f t="shared" si="462"/>
        <v>128.50849</v>
      </c>
      <c r="O756" s="12">
        <f t="shared" si="462"/>
        <v>0</v>
      </c>
      <c r="P756" s="12">
        <f t="shared" si="462"/>
        <v>128.50849</v>
      </c>
      <c r="Q756" s="12">
        <f t="shared" si="462"/>
        <v>0</v>
      </c>
      <c r="R756" s="12">
        <f t="shared" si="462"/>
        <v>128.50849</v>
      </c>
      <c r="S756" s="12">
        <f t="shared" si="462"/>
        <v>-32.22873</v>
      </c>
      <c r="T756" s="12">
        <f t="shared" si="462"/>
        <v>96.27976</v>
      </c>
      <c r="U756" s="12">
        <f>U757</f>
        <v>0</v>
      </c>
      <c r="V756" s="12">
        <f>V757</f>
        <v>96.27976</v>
      </c>
    </row>
    <row r="757" spans="1:22" s="34" customFormat="1" ht="27.75" customHeight="1" hidden="1" outlineLevel="1">
      <c r="A757" s="8"/>
      <c r="B757" s="8"/>
      <c r="C757" s="9"/>
      <c r="D757" s="1" t="s">
        <v>135</v>
      </c>
      <c r="E757" s="2" t="s">
        <v>136</v>
      </c>
      <c r="F757" s="12">
        <f aca="true" t="shared" si="463" ref="F757:L757">SUM(F759:F761)</f>
        <v>128.50849</v>
      </c>
      <c r="G757" s="12">
        <f t="shared" si="463"/>
        <v>0</v>
      </c>
      <c r="H757" s="12">
        <f t="shared" si="463"/>
        <v>128.50849</v>
      </c>
      <c r="I757" s="12">
        <f t="shared" si="463"/>
        <v>0</v>
      </c>
      <c r="J757" s="12">
        <f t="shared" si="463"/>
        <v>128.50849</v>
      </c>
      <c r="K757" s="12">
        <f t="shared" si="463"/>
        <v>0</v>
      </c>
      <c r="L757" s="12">
        <f t="shared" si="463"/>
        <v>128.50849</v>
      </c>
      <c r="M757" s="12">
        <f aca="true" t="shared" si="464" ref="M757:R757">SUM(M759:M761)</f>
        <v>0</v>
      </c>
      <c r="N757" s="12">
        <f t="shared" si="464"/>
        <v>128.50849</v>
      </c>
      <c r="O757" s="12">
        <f t="shared" si="464"/>
        <v>0</v>
      </c>
      <c r="P757" s="12">
        <f t="shared" si="464"/>
        <v>128.50849</v>
      </c>
      <c r="Q757" s="12">
        <f t="shared" si="464"/>
        <v>0</v>
      </c>
      <c r="R757" s="12">
        <f t="shared" si="464"/>
        <v>128.50849</v>
      </c>
      <c r="S757" s="12">
        <f>SUM(S759:S761)</f>
        <v>-32.22873</v>
      </c>
      <c r="T757" s="12">
        <f>SUM(T759:T761)</f>
        <v>96.27976</v>
      </c>
      <c r="U757" s="12">
        <f>SUM(U759:U761)</f>
        <v>0</v>
      </c>
      <c r="V757" s="12">
        <f>SUM(V759:V761)</f>
        <v>96.27976</v>
      </c>
    </row>
    <row r="758" spans="1:22" s="34" customFormat="1" ht="16.5" customHeight="1" hidden="1" outlineLevel="1">
      <c r="A758" s="8"/>
      <c r="B758" s="8"/>
      <c r="C758" s="9"/>
      <c r="D758" s="1"/>
      <c r="E758" s="2" t="s">
        <v>158</v>
      </c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</row>
    <row r="759" spans="1:22" s="34" customFormat="1" ht="16.5" customHeight="1" hidden="1" outlineLevel="1">
      <c r="A759" s="8"/>
      <c r="B759" s="8"/>
      <c r="C759" s="9"/>
      <c r="D759" s="1"/>
      <c r="E759" s="2" t="s">
        <v>165</v>
      </c>
      <c r="F759" s="12">
        <v>128.50849</v>
      </c>
      <c r="G759" s="12"/>
      <c r="H759" s="12">
        <f>SUM(F759:G759)</f>
        <v>128.50849</v>
      </c>
      <c r="I759" s="12"/>
      <c r="J759" s="12">
        <f>SUM(H759:I759)</f>
        <v>128.50849</v>
      </c>
      <c r="K759" s="12"/>
      <c r="L759" s="12">
        <f>SUM(J759:K759)</f>
        <v>128.50849</v>
      </c>
      <c r="M759" s="12"/>
      <c r="N759" s="12">
        <f>SUM(L759:M759)</f>
        <v>128.50849</v>
      </c>
      <c r="O759" s="12"/>
      <c r="P759" s="12">
        <f>SUM(N759:O759)</f>
        <v>128.50849</v>
      </c>
      <c r="Q759" s="12"/>
      <c r="R759" s="12">
        <f>SUM(P759:Q759)</f>
        <v>128.50849</v>
      </c>
      <c r="S759" s="12">
        <v>-32.22873</v>
      </c>
      <c r="T759" s="12">
        <f>SUM(R759:S759)</f>
        <v>96.27976</v>
      </c>
      <c r="U759" s="12"/>
      <c r="V759" s="12">
        <f>SUM(T759:U759)</f>
        <v>96.27976</v>
      </c>
    </row>
    <row r="760" spans="1:22" s="115" customFormat="1" ht="16.5" customHeight="1" hidden="1" outlineLevel="1">
      <c r="A760" s="8"/>
      <c r="B760" s="8"/>
      <c r="C760" s="9"/>
      <c r="D760" s="1"/>
      <c r="E760" s="2" t="s">
        <v>164</v>
      </c>
      <c r="F760" s="12"/>
      <c r="G760" s="12"/>
      <c r="H760" s="12">
        <f>SUM(F760:G760)</f>
        <v>0</v>
      </c>
      <c r="I760" s="12"/>
      <c r="J760" s="12">
        <f>SUM(H760:I760)</f>
        <v>0</v>
      </c>
      <c r="K760" s="12"/>
      <c r="L760" s="12">
        <f>SUM(J760:K760)</f>
        <v>0</v>
      </c>
      <c r="M760" s="12"/>
      <c r="N760" s="12">
        <f>SUM(L760:M760)</f>
        <v>0</v>
      </c>
      <c r="O760" s="12"/>
      <c r="P760" s="12">
        <f>SUM(N760:O760)</f>
        <v>0</v>
      </c>
      <c r="Q760" s="12"/>
      <c r="R760" s="12">
        <f>SUM(P760:Q760)</f>
        <v>0</v>
      </c>
      <c r="S760" s="12"/>
      <c r="T760" s="12">
        <f>SUM(R760:S760)</f>
        <v>0</v>
      </c>
      <c r="U760" s="12"/>
      <c r="V760" s="12">
        <f>SUM(T760:U760)</f>
        <v>0</v>
      </c>
    </row>
    <row r="761" spans="1:22" s="115" customFormat="1" ht="16.5" customHeight="1" hidden="1" outlineLevel="1">
      <c r="A761" s="8"/>
      <c r="B761" s="8"/>
      <c r="C761" s="9"/>
      <c r="D761" s="1"/>
      <c r="E761" s="2" t="s">
        <v>368</v>
      </c>
      <c r="F761" s="12"/>
      <c r="G761" s="12"/>
      <c r="H761" s="12">
        <f>SUM(F761:G761)</f>
        <v>0</v>
      </c>
      <c r="I761" s="12"/>
      <c r="J761" s="12">
        <f>SUM(H761:I761)</f>
        <v>0</v>
      </c>
      <c r="K761" s="12"/>
      <c r="L761" s="12">
        <f>SUM(J761:K761)</f>
        <v>0</v>
      </c>
      <c r="M761" s="12"/>
      <c r="N761" s="12">
        <f>SUM(L761:M761)</f>
        <v>0</v>
      </c>
      <c r="O761" s="12"/>
      <c r="P761" s="12">
        <f>SUM(N761:O761)</f>
        <v>0</v>
      </c>
      <c r="Q761" s="12"/>
      <c r="R761" s="12">
        <f>SUM(P761:Q761)</f>
        <v>0</v>
      </c>
      <c r="S761" s="12"/>
      <c r="T761" s="12">
        <f>SUM(R761:S761)</f>
        <v>0</v>
      </c>
      <c r="U761" s="12"/>
      <c r="V761" s="12">
        <f>SUM(T761:U761)</f>
        <v>0</v>
      </c>
    </row>
    <row r="762" spans="1:22" s="34" customFormat="1" ht="29.25" customHeight="1" hidden="1" outlineLevel="1">
      <c r="A762" s="8"/>
      <c r="B762" s="8"/>
      <c r="C762" s="9" t="s">
        <v>17</v>
      </c>
      <c r="D762" s="33"/>
      <c r="E762" s="10" t="s">
        <v>277</v>
      </c>
      <c r="F762" s="12">
        <f aca="true" t="shared" si="465" ref="F762:V762">F763</f>
        <v>7699</v>
      </c>
      <c r="G762" s="12">
        <f t="shared" si="465"/>
        <v>0</v>
      </c>
      <c r="H762" s="12">
        <f t="shared" si="465"/>
        <v>7699</v>
      </c>
      <c r="I762" s="12">
        <f t="shared" si="465"/>
        <v>0</v>
      </c>
      <c r="J762" s="12">
        <f t="shared" si="465"/>
        <v>7699</v>
      </c>
      <c r="K762" s="12">
        <f t="shared" si="465"/>
        <v>0</v>
      </c>
      <c r="L762" s="12">
        <f t="shared" si="465"/>
        <v>7699</v>
      </c>
      <c r="M762" s="12">
        <f t="shared" si="465"/>
        <v>0</v>
      </c>
      <c r="N762" s="12">
        <f t="shared" si="465"/>
        <v>7699</v>
      </c>
      <c r="O762" s="12">
        <f t="shared" si="465"/>
        <v>0</v>
      </c>
      <c r="P762" s="12">
        <f t="shared" si="465"/>
        <v>7699</v>
      </c>
      <c r="Q762" s="12">
        <f t="shared" si="465"/>
        <v>12</v>
      </c>
      <c r="R762" s="12">
        <f t="shared" si="465"/>
        <v>7711</v>
      </c>
      <c r="S762" s="12">
        <f t="shared" si="465"/>
        <v>10</v>
      </c>
      <c r="T762" s="12">
        <f t="shared" si="465"/>
        <v>7721</v>
      </c>
      <c r="U762" s="12">
        <f t="shared" si="465"/>
        <v>0</v>
      </c>
      <c r="V762" s="12">
        <f t="shared" si="465"/>
        <v>7721</v>
      </c>
    </row>
    <row r="763" spans="1:22" s="34" customFormat="1" ht="42.75" customHeight="1" hidden="1" outlineLevel="1">
      <c r="A763" s="8"/>
      <c r="B763" s="8"/>
      <c r="C763" s="9" t="s">
        <v>18</v>
      </c>
      <c r="D763" s="33"/>
      <c r="E763" s="10" t="s">
        <v>278</v>
      </c>
      <c r="F763" s="12">
        <f aca="true" t="shared" si="466" ref="F763:L763">F764+F766</f>
        <v>7699</v>
      </c>
      <c r="G763" s="12">
        <f t="shared" si="466"/>
        <v>0</v>
      </c>
      <c r="H763" s="12">
        <f t="shared" si="466"/>
        <v>7699</v>
      </c>
      <c r="I763" s="12">
        <f t="shared" si="466"/>
        <v>0</v>
      </c>
      <c r="J763" s="12">
        <f t="shared" si="466"/>
        <v>7699</v>
      </c>
      <c r="K763" s="12">
        <f t="shared" si="466"/>
        <v>0</v>
      </c>
      <c r="L763" s="12">
        <f t="shared" si="466"/>
        <v>7699</v>
      </c>
      <c r="M763" s="12">
        <f aca="true" t="shared" si="467" ref="M763:R763">M764+M766</f>
        <v>0</v>
      </c>
      <c r="N763" s="12">
        <f t="shared" si="467"/>
        <v>7699</v>
      </c>
      <c r="O763" s="12">
        <f t="shared" si="467"/>
        <v>0</v>
      </c>
      <c r="P763" s="12">
        <f t="shared" si="467"/>
        <v>7699</v>
      </c>
      <c r="Q763" s="12">
        <f t="shared" si="467"/>
        <v>12</v>
      </c>
      <c r="R763" s="12">
        <f t="shared" si="467"/>
        <v>7711</v>
      </c>
      <c r="S763" s="12">
        <f>S764+S766</f>
        <v>10</v>
      </c>
      <c r="T763" s="12">
        <f>T764+T766</f>
        <v>7721</v>
      </c>
      <c r="U763" s="12">
        <f>U764+U766</f>
        <v>0</v>
      </c>
      <c r="V763" s="12">
        <f>V764+V766</f>
        <v>7721</v>
      </c>
    </row>
    <row r="764" spans="1:22" s="34" customFormat="1" ht="30" customHeight="1" hidden="1" outlineLevel="1">
      <c r="A764" s="8"/>
      <c r="B764" s="8"/>
      <c r="C764" s="9" t="s">
        <v>279</v>
      </c>
      <c r="D764" s="33"/>
      <c r="E764" s="10" t="s">
        <v>95</v>
      </c>
      <c r="F764" s="12">
        <f aca="true" t="shared" si="468" ref="F764:V764">F765</f>
        <v>7329</v>
      </c>
      <c r="G764" s="12">
        <f t="shared" si="468"/>
        <v>0</v>
      </c>
      <c r="H764" s="12">
        <f t="shared" si="468"/>
        <v>7329</v>
      </c>
      <c r="I764" s="12">
        <f t="shared" si="468"/>
        <v>0</v>
      </c>
      <c r="J764" s="12">
        <f t="shared" si="468"/>
        <v>7329</v>
      </c>
      <c r="K764" s="12">
        <f t="shared" si="468"/>
        <v>0</v>
      </c>
      <c r="L764" s="12">
        <f t="shared" si="468"/>
        <v>7329</v>
      </c>
      <c r="M764" s="12">
        <f t="shared" si="468"/>
        <v>0</v>
      </c>
      <c r="N764" s="12">
        <f t="shared" si="468"/>
        <v>7329</v>
      </c>
      <c r="O764" s="12">
        <f t="shared" si="468"/>
        <v>0</v>
      </c>
      <c r="P764" s="12">
        <f t="shared" si="468"/>
        <v>7329</v>
      </c>
      <c r="Q764" s="12">
        <f t="shared" si="468"/>
        <v>12</v>
      </c>
      <c r="R764" s="12">
        <f t="shared" si="468"/>
        <v>7341</v>
      </c>
      <c r="S764" s="12">
        <f t="shared" si="468"/>
        <v>10</v>
      </c>
      <c r="T764" s="12">
        <f t="shared" si="468"/>
        <v>7351</v>
      </c>
      <c r="U764" s="12">
        <f t="shared" si="468"/>
        <v>0</v>
      </c>
      <c r="V764" s="12">
        <f t="shared" si="468"/>
        <v>7351</v>
      </c>
    </row>
    <row r="765" spans="1:22" s="34" customFormat="1" ht="28.5" customHeight="1" hidden="1" outlineLevel="1">
      <c r="A765" s="8"/>
      <c r="B765" s="8"/>
      <c r="C765" s="9"/>
      <c r="D765" s="1" t="s">
        <v>135</v>
      </c>
      <c r="E765" s="2" t="s">
        <v>136</v>
      </c>
      <c r="F765" s="12">
        <v>7329</v>
      </c>
      <c r="G765" s="12"/>
      <c r="H765" s="12">
        <f>SUM(F765:G765)</f>
        <v>7329</v>
      </c>
      <c r="I765" s="12"/>
      <c r="J765" s="12">
        <f>SUM(H765:I765)</f>
        <v>7329</v>
      </c>
      <c r="K765" s="12"/>
      <c r="L765" s="12">
        <f>SUM(J765:K765)</f>
        <v>7329</v>
      </c>
      <c r="M765" s="12"/>
      <c r="N765" s="12">
        <f>SUM(L765:M765)</f>
        <v>7329</v>
      </c>
      <c r="O765" s="12"/>
      <c r="P765" s="12">
        <f>SUM(N765:O765)</f>
        <v>7329</v>
      </c>
      <c r="Q765" s="12">
        <v>12</v>
      </c>
      <c r="R765" s="12">
        <f>SUM(P765:Q765)</f>
        <v>7341</v>
      </c>
      <c r="S765" s="12">
        <v>10</v>
      </c>
      <c r="T765" s="12">
        <f>SUM(R765:S765)</f>
        <v>7351</v>
      </c>
      <c r="U765" s="12"/>
      <c r="V765" s="12">
        <f>SUM(T765:U765)</f>
        <v>7351</v>
      </c>
    </row>
    <row r="766" spans="1:22" s="34" customFormat="1" ht="16.5" customHeight="1" hidden="1" outlineLevel="1">
      <c r="A766" s="8"/>
      <c r="B766" s="8"/>
      <c r="C766" s="9" t="s">
        <v>523</v>
      </c>
      <c r="D766" s="1"/>
      <c r="E766" s="2" t="s">
        <v>524</v>
      </c>
      <c r="F766" s="12">
        <f aca="true" t="shared" si="469" ref="F766:V766">F767</f>
        <v>370</v>
      </c>
      <c r="G766" s="12">
        <f t="shared" si="469"/>
        <v>0</v>
      </c>
      <c r="H766" s="12">
        <f t="shared" si="469"/>
        <v>370</v>
      </c>
      <c r="I766" s="12">
        <f t="shared" si="469"/>
        <v>0</v>
      </c>
      <c r="J766" s="12">
        <f t="shared" si="469"/>
        <v>370</v>
      </c>
      <c r="K766" s="12">
        <f t="shared" si="469"/>
        <v>0</v>
      </c>
      <c r="L766" s="12">
        <f t="shared" si="469"/>
        <v>370</v>
      </c>
      <c r="M766" s="12">
        <f t="shared" si="469"/>
        <v>0</v>
      </c>
      <c r="N766" s="12">
        <f t="shared" si="469"/>
        <v>370</v>
      </c>
      <c r="O766" s="12">
        <f t="shared" si="469"/>
        <v>0</v>
      </c>
      <c r="P766" s="12">
        <f t="shared" si="469"/>
        <v>370</v>
      </c>
      <c r="Q766" s="12">
        <f t="shared" si="469"/>
        <v>0</v>
      </c>
      <c r="R766" s="12">
        <f t="shared" si="469"/>
        <v>370</v>
      </c>
      <c r="S766" s="12">
        <f t="shared" si="469"/>
        <v>0</v>
      </c>
      <c r="T766" s="12">
        <f t="shared" si="469"/>
        <v>370</v>
      </c>
      <c r="U766" s="12">
        <f t="shared" si="469"/>
        <v>0</v>
      </c>
      <c r="V766" s="12">
        <f t="shared" si="469"/>
        <v>370</v>
      </c>
    </row>
    <row r="767" spans="1:22" s="34" customFormat="1" ht="28.5" customHeight="1" hidden="1" outlineLevel="1">
      <c r="A767" s="8"/>
      <c r="B767" s="8"/>
      <c r="C767" s="9"/>
      <c r="D767" s="1" t="s">
        <v>135</v>
      </c>
      <c r="E767" s="2" t="s">
        <v>136</v>
      </c>
      <c r="F767" s="12">
        <f aca="true" t="shared" si="470" ref="F767:L767">SUM(F769:F770)</f>
        <v>370</v>
      </c>
      <c r="G767" s="12">
        <f t="shared" si="470"/>
        <v>0</v>
      </c>
      <c r="H767" s="12">
        <f t="shared" si="470"/>
        <v>370</v>
      </c>
      <c r="I767" s="12">
        <f t="shared" si="470"/>
        <v>0</v>
      </c>
      <c r="J767" s="12">
        <f t="shared" si="470"/>
        <v>370</v>
      </c>
      <c r="K767" s="12">
        <f t="shared" si="470"/>
        <v>0</v>
      </c>
      <c r="L767" s="12">
        <f t="shared" si="470"/>
        <v>370</v>
      </c>
      <c r="M767" s="12">
        <f aca="true" t="shared" si="471" ref="M767:R767">SUM(M769:M770)</f>
        <v>0</v>
      </c>
      <c r="N767" s="12">
        <f t="shared" si="471"/>
        <v>370</v>
      </c>
      <c r="O767" s="12">
        <f t="shared" si="471"/>
        <v>0</v>
      </c>
      <c r="P767" s="12">
        <f t="shared" si="471"/>
        <v>370</v>
      </c>
      <c r="Q767" s="12">
        <f t="shared" si="471"/>
        <v>0</v>
      </c>
      <c r="R767" s="12">
        <f t="shared" si="471"/>
        <v>370</v>
      </c>
      <c r="S767" s="12">
        <f>SUM(S769:S770)</f>
        <v>0</v>
      </c>
      <c r="T767" s="12">
        <f>SUM(T769:T770)</f>
        <v>370</v>
      </c>
      <c r="U767" s="12">
        <f>SUM(U769:U770)</f>
        <v>0</v>
      </c>
      <c r="V767" s="12">
        <f>SUM(V769:V770)</f>
        <v>370</v>
      </c>
    </row>
    <row r="768" spans="1:22" s="34" customFormat="1" ht="16.5" customHeight="1" hidden="1" outlineLevel="1">
      <c r="A768" s="8"/>
      <c r="B768" s="8"/>
      <c r="C768" s="9"/>
      <c r="D768" s="1"/>
      <c r="E768" s="2" t="s">
        <v>158</v>
      </c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</row>
    <row r="769" spans="1:22" s="34" customFormat="1" ht="16.5" customHeight="1" hidden="1" outlineLevel="1">
      <c r="A769" s="8"/>
      <c r="B769" s="8"/>
      <c r="C769" s="9"/>
      <c r="D769" s="1"/>
      <c r="E769" s="2" t="s">
        <v>165</v>
      </c>
      <c r="F769" s="12">
        <v>370</v>
      </c>
      <c r="G769" s="12"/>
      <c r="H769" s="12">
        <f>SUM(F769:G769)</f>
        <v>370</v>
      </c>
      <c r="I769" s="12"/>
      <c r="J769" s="12">
        <f>SUM(H769:I769)</f>
        <v>370</v>
      </c>
      <c r="K769" s="12"/>
      <c r="L769" s="12">
        <f>SUM(J769:K769)</f>
        <v>370</v>
      </c>
      <c r="M769" s="12"/>
      <c r="N769" s="12">
        <f>SUM(L769:M769)</f>
        <v>370</v>
      </c>
      <c r="O769" s="12"/>
      <c r="P769" s="12">
        <f>SUM(N769:O769)</f>
        <v>370</v>
      </c>
      <c r="Q769" s="12"/>
      <c r="R769" s="12">
        <f>SUM(P769:Q769)</f>
        <v>370</v>
      </c>
      <c r="S769" s="12"/>
      <c r="T769" s="12">
        <f>SUM(R769:S769)</f>
        <v>370</v>
      </c>
      <c r="U769" s="12"/>
      <c r="V769" s="12">
        <f>SUM(T769:U769)</f>
        <v>370</v>
      </c>
    </row>
    <row r="770" spans="1:22" s="115" customFormat="1" ht="16.5" customHeight="1" hidden="1" outlineLevel="1">
      <c r="A770" s="8"/>
      <c r="B770" s="8"/>
      <c r="C770" s="9"/>
      <c r="D770" s="1"/>
      <c r="E770" s="2" t="s">
        <v>164</v>
      </c>
      <c r="F770" s="12"/>
      <c r="G770" s="12"/>
      <c r="H770" s="12">
        <f>SUM(F770:G770)</f>
        <v>0</v>
      </c>
      <c r="I770" s="12"/>
      <c r="J770" s="12">
        <f>SUM(H770:I770)</f>
        <v>0</v>
      </c>
      <c r="K770" s="12"/>
      <c r="L770" s="12">
        <f>SUM(J770:K770)</f>
        <v>0</v>
      </c>
      <c r="M770" s="12"/>
      <c r="N770" s="12">
        <f>SUM(L770:M770)</f>
        <v>0</v>
      </c>
      <c r="O770" s="12"/>
      <c r="P770" s="12">
        <f>SUM(N770:O770)</f>
        <v>0</v>
      </c>
      <c r="Q770" s="12"/>
      <c r="R770" s="12">
        <f>SUM(P770:Q770)</f>
        <v>0</v>
      </c>
      <c r="S770" s="12"/>
      <c r="T770" s="12">
        <f>SUM(R770:S770)</f>
        <v>0</v>
      </c>
      <c r="U770" s="12"/>
      <c r="V770" s="12">
        <f>SUM(T770:U770)</f>
        <v>0</v>
      </c>
    </row>
    <row r="771" spans="1:22" s="34" customFormat="1" ht="28.5" customHeight="1" hidden="1" outlineLevel="1">
      <c r="A771" s="8"/>
      <c r="B771" s="8"/>
      <c r="C771" s="9" t="s">
        <v>194</v>
      </c>
      <c r="D771" s="1"/>
      <c r="E771" s="2" t="s">
        <v>280</v>
      </c>
      <c r="F771" s="12">
        <f>F772</f>
        <v>2535.649</v>
      </c>
      <c r="G771" s="12">
        <f aca="true" t="shared" si="472" ref="G771:V773">G772</f>
        <v>0</v>
      </c>
      <c r="H771" s="12">
        <f t="shared" si="472"/>
        <v>2535.649</v>
      </c>
      <c r="I771" s="12">
        <f t="shared" si="472"/>
        <v>0</v>
      </c>
      <c r="J771" s="12">
        <f t="shared" si="472"/>
        <v>2535.649</v>
      </c>
      <c r="K771" s="12">
        <f t="shared" si="472"/>
        <v>0</v>
      </c>
      <c r="L771" s="12">
        <f t="shared" si="472"/>
        <v>2535.649</v>
      </c>
      <c r="M771" s="12">
        <f t="shared" si="472"/>
        <v>0</v>
      </c>
      <c r="N771" s="12">
        <f t="shared" si="472"/>
        <v>2535.649</v>
      </c>
      <c r="O771" s="12">
        <f t="shared" si="472"/>
        <v>0</v>
      </c>
      <c r="P771" s="12">
        <f t="shared" si="472"/>
        <v>2535.649</v>
      </c>
      <c r="Q771" s="12">
        <f t="shared" si="472"/>
        <v>0</v>
      </c>
      <c r="R771" s="12">
        <f t="shared" si="472"/>
        <v>2535.649</v>
      </c>
      <c r="S771" s="12">
        <f t="shared" si="472"/>
        <v>0</v>
      </c>
      <c r="T771" s="12">
        <f t="shared" si="472"/>
        <v>2535.649</v>
      </c>
      <c r="U771" s="12">
        <f t="shared" si="472"/>
        <v>0</v>
      </c>
      <c r="V771" s="12">
        <f t="shared" si="472"/>
        <v>2535.649</v>
      </c>
    </row>
    <row r="772" spans="1:22" s="34" customFormat="1" ht="29.25" customHeight="1" hidden="1" outlineLevel="1">
      <c r="A772" s="8"/>
      <c r="B772" s="8"/>
      <c r="C772" s="9" t="s">
        <v>195</v>
      </c>
      <c r="D772" s="1"/>
      <c r="E772" s="2" t="s">
        <v>281</v>
      </c>
      <c r="F772" s="12">
        <f>F773</f>
        <v>2535.649</v>
      </c>
      <c r="G772" s="12">
        <f t="shared" si="472"/>
        <v>0</v>
      </c>
      <c r="H772" s="12">
        <f t="shared" si="472"/>
        <v>2535.649</v>
      </c>
      <c r="I772" s="12">
        <f t="shared" si="472"/>
        <v>0</v>
      </c>
      <c r="J772" s="12">
        <f t="shared" si="472"/>
        <v>2535.649</v>
      </c>
      <c r="K772" s="12">
        <f t="shared" si="472"/>
        <v>0</v>
      </c>
      <c r="L772" s="12">
        <f t="shared" si="472"/>
        <v>2535.649</v>
      </c>
      <c r="M772" s="12">
        <f t="shared" si="472"/>
        <v>0</v>
      </c>
      <c r="N772" s="12">
        <f t="shared" si="472"/>
        <v>2535.649</v>
      </c>
      <c r="O772" s="12">
        <f t="shared" si="472"/>
        <v>0</v>
      </c>
      <c r="P772" s="12">
        <f t="shared" si="472"/>
        <v>2535.649</v>
      </c>
      <c r="Q772" s="12">
        <f t="shared" si="472"/>
        <v>0</v>
      </c>
      <c r="R772" s="12">
        <f t="shared" si="472"/>
        <v>2535.649</v>
      </c>
      <c r="S772" s="12">
        <f t="shared" si="472"/>
        <v>0</v>
      </c>
      <c r="T772" s="12">
        <f t="shared" si="472"/>
        <v>2535.649</v>
      </c>
      <c r="U772" s="12">
        <f t="shared" si="472"/>
        <v>0</v>
      </c>
      <c r="V772" s="12">
        <f t="shared" si="472"/>
        <v>2535.649</v>
      </c>
    </row>
    <row r="773" spans="1:22" s="34" customFormat="1" ht="56.25" customHeight="1" hidden="1" outlineLevel="1">
      <c r="A773" s="8"/>
      <c r="B773" s="8"/>
      <c r="C773" s="9" t="s">
        <v>373</v>
      </c>
      <c r="D773" s="1"/>
      <c r="E773" s="2" t="s">
        <v>169</v>
      </c>
      <c r="F773" s="12">
        <f>F774</f>
        <v>2535.649</v>
      </c>
      <c r="G773" s="12">
        <f t="shared" si="472"/>
        <v>0</v>
      </c>
      <c r="H773" s="12">
        <f t="shared" si="472"/>
        <v>2535.649</v>
      </c>
      <c r="I773" s="12">
        <f t="shared" si="472"/>
        <v>0</v>
      </c>
      <c r="J773" s="12">
        <f t="shared" si="472"/>
        <v>2535.649</v>
      </c>
      <c r="K773" s="12">
        <f t="shared" si="472"/>
        <v>0</v>
      </c>
      <c r="L773" s="12">
        <f t="shared" si="472"/>
        <v>2535.649</v>
      </c>
      <c r="M773" s="12">
        <f t="shared" si="472"/>
        <v>0</v>
      </c>
      <c r="N773" s="12">
        <f t="shared" si="472"/>
        <v>2535.649</v>
      </c>
      <c r="O773" s="12">
        <f t="shared" si="472"/>
        <v>0</v>
      </c>
      <c r="P773" s="12">
        <f t="shared" si="472"/>
        <v>2535.649</v>
      </c>
      <c r="Q773" s="12">
        <f t="shared" si="472"/>
        <v>0</v>
      </c>
      <c r="R773" s="12">
        <f t="shared" si="472"/>
        <v>2535.649</v>
      </c>
      <c r="S773" s="12">
        <f t="shared" si="472"/>
        <v>0</v>
      </c>
      <c r="T773" s="12">
        <f t="shared" si="472"/>
        <v>2535.649</v>
      </c>
      <c r="U773" s="12">
        <f t="shared" si="472"/>
        <v>0</v>
      </c>
      <c r="V773" s="12">
        <f t="shared" si="472"/>
        <v>2535.649</v>
      </c>
    </row>
    <row r="774" spans="1:22" s="34" customFormat="1" ht="29.25" customHeight="1" hidden="1" outlineLevel="1">
      <c r="A774" s="8"/>
      <c r="B774" s="8"/>
      <c r="C774" s="9"/>
      <c r="D774" s="1" t="s">
        <v>135</v>
      </c>
      <c r="E774" s="2" t="s">
        <v>136</v>
      </c>
      <c r="F774" s="12">
        <f aca="true" t="shared" si="473" ref="F774:L774">SUM(F776:F777)</f>
        <v>2535.649</v>
      </c>
      <c r="G774" s="12">
        <f t="shared" si="473"/>
        <v>0</v>
      </c>
      <c r="H774" s="12">
        <f t="shared" si="473"/>
        <v>2535.649</v>
      </c>
      <c r="I774" s="12">
        <f t="shared" si="473"/>
        <v>0</v>
      </c>
      <c r="J774" s="12">
        <f t="shared" si="473"/>
        <v>2535.649</v>
      </c>
      <c r="K774" s="12">
        <f t="shared" si="473"/>
        <v>0</v>
      </c>
      <c r="L774" s="12">
        <f t="shared" si="473"/>
        <v>2535.649</v>
      </c>
      <c r="M774" s="12">
        <f aca="true" t="shared" si="474" ref="M774:R774">SUM(M776:M777)</f>
        <v>0</v>
      </c>
      <c r="N774" s="12">
        <f t="shared" si="474"/>
        <v>2535.649</v>
      </c>
      <c r="O774" s="12">
        <f t="shared" si="474"/>
        <v>0</v>
      </c>
      <c r="P774" s="12">
        <f t="shared" si="474"/>
        <v>2535.649</v>
      </c>
      <c r="Q774" s="12">
        <f t="shared" si="474"/>
        <v>0</v>
      </c>
      <c r="R774" s="12">
        <f t="shared" si="474"/>
        <v>2535.649</v>
      </c>
      <c r="S774" s="12">
        <f>SUM(S776:S777)</f>
        <v>0</v>
      </c>
      <c r="T774" s="12">
        <f>SUM(T776:T777)</f>
        <v>2535.649</v>
      </c>
      <c r="U774" s="12">
        <f>SUM(U776:U777)</f>
        <v>0</v>
      </c>
      <c r="V774" s="12">
        <f>SUM(V776:V777)</f>
        <v>2535.649</v>
      </c>
    </row>
    <row r="775" spans="1:22" s="34" customFormat="1" ht="15" customHeight="1" hidden="1" outlineLevel="1">
      <c r="A775" s="8"/>
      <c r="B775" s="8"/>
      <c r="C775" s="9"/>
      <c r="D775" s="1"/>
      <c r="E775" s="2" t="s">
        <v>158</v>
      </c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</row>
    <row r="776" spans="1:22" s="34" customFormat="1" ht="15" customHeight="1" hidden="1" outlineLevel="1">
      <c r="A776" s="8"/>
      <c r="B776" s="8"/>
      <c r="C776" s="9"/>
      <c r="D776" s="1"/>
      <c r="E776" s="2" t="s">
        <v>165</v>
      </c>
      <c r="F776" s="12">
        <v>633.91225</v>
      </c>
      <c r="G776" s="12"/>
      <c r="H776" s="12">
        <f>SUM(F776:G776)</f>
        <v>633.91225</v>
      </c>
      <c r="I776" s="12"/>
      <c r="J776" s="12">
        <f>SUM(H776:I776)</f>
        <v>633.91225</v>
      </c>
      <c r="K776" s="12"/>
      <c r="L776" s="12">
        <f>SUM(J776:K776)</f>
        <v>633.91225</v>
      </c>
      <c r="M776" s="12"/>
      <c r="N776" s="12">
        <f>SUM(L776:M776)</f>
        <v>633.91225</v>
      </c>
      <c r="O776" s="12"/>
      <c r="P776" s="12">
        <f>SUM(N776:O776)</f>
        <v>633.91225</v>
      </c>
      <c r="Q776" s="12"/>
      <c r="R776" s="12">
        <f>SUM(P776:Q776)</f>
        <v>633.91225</v>
      </c>
      <c r="S776" s="12"/>
      <c r="T776" s="12">
        <f>SUM(R776:S776)</f>
        <v>633.91225</v>
      </c>
      <c r="U776" s="12"/>
      <c r="V776" s="12">
        <f>SUM(T776:U776)</f>
        <v>633.91225</v>
      </c>
    </row>
    <row r="777" spans="1:22" s="115" customFormat="1" ht="15" customHeight="1" hidden="1" outlineLevel="1">
      <c r="A777" s="8"/>
      <c r="B777" s="8"/>
      <c r="C777" s="9"/>
      <c r="D777" s="1"/>
      <c r="E777" s="2" t="s">
        <v>164</v>
      </c>
      <c r="F777" s="12">
        <v>1901.73675</v>
      </c>
      <c r="G777" s="12"/>
      <c r="H777" s="12">
        <f>SUM(F777:G777)</f>
        <v>1901.73675</v>
      </c>
      <c r="I777" s="12"/>
      <c r="J777" s="12">
        <f>SUM(H777:I777)</f>
        <v>1901.73675</v>
      </c>
      <c r="K777" s="12"/>
      <c r="L777" s="12">
        <f>SUM(J777:K777)</f>
        <v>1901.73675</v>
      </c>
      <c r="M777" s="12"/>
      <c r="N777" s="12">
        <f>SUM(L777:M777)</f>
        <v>1901.73675</v>
      </c>
      <c r="O777" s="12"/>
      <c r="P777" s="12">
        <f>SUM(N777:O777)</f>
        <v>1901.73675</v>
      </c>
      <c r="Q777" s="12"/>
      <c r="R777" s="12">
        <f>SUM(P777:Q777)</f>
        <v>1901.73675</v>
      </c>
      <c r="S777" s="12"/>
      <c r="T777" s="12">
        <f>SUM(R777:S777)</f>
        <v>1901.73675</v>
      </c>
      <c r="U777" s="12"/>
      <c r="V777" s="12">
        <f>SUM(T777:U777)</f>
        <v>1901.73675</v>
      </c>
    </row>
    <row r="778" spans="1:22" s="34" customFormat="1" ht="16.5" customHeight="1" hidden="1" outlineLevel="1">
      <c r="A778" s="8"/>
      <c r="B778" s="8" t="s">
        <v>191</v>
      </c>
      <c r="C778" s="8"/>
      <c r="D778" s="8"/>
      <c r="E778" s="41" t="s">
        <v>439</v>
      </c>
      <c r="F778" s="12">
        <f>F779</f>
        <v>2250</v>
      </c>
      <c r="G778" s="12">
        <f aca="true" t="shared" si="475" ref="G778:V781">G779</f>
        <v>0</v>
      </c>
      <c r="H778" s="12">
        <f t="shared" si="475"/>
        <v>2250</v>
      </c>
      <c r="I778" s="12">
        <f t="shared" si="475"/>
        <v>0</v>
      </c>
      <c r="J778" s="12">
        <f t="shared" si="475"/>
        <v>2250</v>
      </c>
      <c r="K778" s="12">
        <f t="shared" si="475"/>
        <v>0</v>
      </c>
      <c r="L778" s="12">
        <f t="shared" si="475"/>
        <v>2250</v>
      </c>
      <c r="M778" s="12">
        <f t="shared" si="475"/>
        <v>0</v>
      </c>
      <c r="N778" s="12">
        <f t="shared" si="475"/>
        <v>2250</v>
      </c>
      <c r="O778" s="12">
        <f t="shared" si="475"/>
        <v>0</v>
      </c>
      <c r="P778" s="12">
        <f t="shared" si="475"/>
        <v>2250</v>
      </c>
      <c r="Q778" s="12">
        <f t="shared" si="475"/>
        <v>0</v>
      </c>
      <c r="R778" s="12">
        <f t="shared" si="475"/>
        <v>2250</v>
      </c>
      <c r="S778" s="12">
        <f t="shared" si="475"/>
        <v>0</v>
      </c>
      <c r="T778" s="12">
        <f t="shared" si="475"/>
        <v>2250</v>
      </c>
      <c r="U778" s="12">
        <f t="shared" si="475"/>
        <v>0</v>
      </c>
      <c r="V778" s="12">
        <f t="shared" si="475"/>
        <v>2250</v>
      </c>
    </row>
    <row r="779" spans="1:22" s="34" customFormat="1" ht="29.25" customHeight="1" hidden="1" outlineLevel="1">
      <c r="A779" s="8"/>
      <c r="B779" s="8"/>
      <c r="C779" s="9" t="s">
        <v>160</v>
      </c>
      <c r="D779" s="33"/>
      <c r="E779" s="10" t="s">
        <v>547</v>
      </c>
      <c r="F779" s="12">
        <f>F780</f>
        <v>2250</v>
      </c>
      <c r="G779" s="12">
        <f t="shared" si="475"/>
        <v>0</v>
      </c>
      <c r="H779" s="12">
        <f t="shared" si="475"/>
        <v>2250</v>
      </c>
      <c r="I779" s="12">
        <f t="shared" si="475"/>
        <v>0</v>
      </c>
      <c r="J779" s="12">
        <f t="shared" si="475"/>
        <v>2250</v>
      </c>
      <c r="K779" s="12">
        <f t="shared" si="475"/>
        <v>0</v>
      </c>
      <c r="L779" s="12">
        <f t="shared" si="475"/>
        <v>2250</v>
      </c>
      <c r="M779" s="12">
        <f t="shared" si="475"/>
        <v>0</v>
      </c>
      <c r="N779" s="12">
        <f t="shared" si="475"/>
        <v>2250</v>
      </c>
      <c r="O779" s="12">
        <f t="shared" si="475"/>
        <v>0</v>
      </c>
      <c r="P779" s="12">
        <f t="shared" si="475"/>
        <v>2250</v>
      </c>
      <c r="Q779" s="12">
        <f t="shared" si="475"/>
        <v>0</v>
      </c>
      <c r="R779" s="12">
        <f t="shared" si="475"/>
        <v>2250</v>
      </c>
      <c r="S779" s="12">
        <f t="shared" si="475"/>
        <v>0</v>
      </c>
      <c r="T779" s="12">
        <f t="shared" si="475"/>
        <v>2250</v>
      </c>
      <c r="U779" s="12">
        <f t="shared" si="475"/>
        <v>0</v>
      </c>
      <c r="V779" s="12">
        <f t="shared" si="475"/>
        <v>2250</v>
      </c>
    </row>
    <row r="780" spans="1:22" s="34" customFormat="1" ht="42.75" customHeight="1" hidden="1" outlineLevel="1">
      <c r="A780" s="8"/>
      <c r="B780" s="8"/>
      <c r="C780" s="9" t="s">
        <v>19</v>
      </c>
      <c r="D780" s="1"/>
      <c r="E780" s="2" t="s">
        <v>550</v>
      </c>
      <c r="F780" s="12">
        <f>F781</f>
        <v>2250</v>
      </c>
      <c r="G780" s="12">
        <f t="shared" si="475"/>
        <v>0</v>
      </c>
      <c r="H780" s="12">
        <f t="shared" si="475"/>
        <v>2250</v>
      </c>
      <c r="I780" s="12">
        <f t="shared" si="475"/>
        <v>0</v>
      </c>
      <c r="J780" s="12">
        <f t="shared" si="475"/>
        <v>2250</v>
      </c>
      <c r="K780" s="12">
        <f t="shared" si="475"/>
        <v>0</v>
      </c>
      <c r="L780" s="12">
        <f t="shared" si="475"/>
        <v>2250</v>
      </c>
      <c r="M780" s="12">
        <f t="shared" si="475"/>
        <v>0</v>
      </c>
      <c r="N780" s="12">
        <f t="shared" si="475"/>
        <v>2250</v>
      </c>
      <c r="O780" s="12">
        <f t="shared" si="475"/>
        <v>0</v>
      </c>
      <c r="P780" s="12">
        <f t="shared" si="475"/>
        <v>2250</v>
      </c>
      <c r="Q780" s="12">
        <f t="shared" si="475"/>
        <v>0</v>
      </c>
      <c r="R780" s="12">
        <f t="shared" si="475"/>
        <v>2250</v>
      </c>
      <c r="S780" s="12">
        <f t="shared" si="475"/>
        <v>0</v>
      </c>
      <c r="T780" s="12">
        <f t="shared" si="475"/>
        <v>2250</v>
      </c>
      <c r="U780" s="12">
        <f t="shared" si="475"/>
        <v>0</v>
      </c>
      <c r="V780" s="12">
        <f t="shared" si="475"/>
        <v>2250</v>
      </c>
    </row>
    <row r="781" spans="1:22" s="34" customFormat="1" ht="27.75" customHeight="1" hidden="1" outlineLevel="1">
      <c r="A781" s="8"/>
      <c r="B781" s="8"/>
      <c r="C781" s="9" t="s">
        <v>192</v>
      </c>
      <c r="D781" s="1"/>
      <c r="E781" s="2" t="s">
        <v>148</v>
      </c>
      <c r="F781" s="12">
        <f>F782</f>
        <v>2250</v>
      </c>
      <c r="G781" s="12">
        <f t="shared" si="475"/>
        <v>0</v>
      </c>
      <c r="H781" s="12">
        <f t="shared" si="475"/>
        <v>2250</v>
      </c>
      <c r="I781" s="12">
        <f t="shared" si="475"/>
        <v>0</v>
      </c>
      <c r="J781" s="12">
        <f t="shared" si="475"/>
        <v>2250</v>
      </c>
      <c r="K781" s="12">
        <f t="shared" si="475"/>
        <v>0</v>
      </c>
      <c r="L781" s="12">
        <f t="shared" si="475"/>
        <v>2250</v>
      </c>
      <c r="M781" s="12">
        <f t="shared" si="475"/>
        <v>0</v>
      </c>
      <c r="N781" s="12">
        <f t="shared" si="475"/>
        <v>2250</v>
      </c>
      <c r="O781" s="12">
        <f t="shared" si="475"/>
        <v>0</v>
      </c>
      <c r="P781" s="12">
        <f t="shared" si="475"/>
        <v>2250</v>
      </c>
      <c r="Q781" s="12">
        <f t="shared" si="475"/>
        <v>0</v>
      </c>
      <c r="R781" s="12">
        <f t="shared" si="475"/>
        <v>2250</v>
      </c>
      <c r="S781" s="12">
        <f t="shared" si="475"/>
        <v>0</v>
      </c>
      <c r="T781" s="12">
        <f t="shared" si="475"/>
        <v>2250</v>
      </c>
      <c r="U781" s="12">
        <f t="shared" si="475"/>
        <v>0</v>
      </c>
      <c r="V781" s="12">
        <f t="shared" si="475"/>
        <v>2250</v>
      </c>
    </row>
    <row r="782" spans="1:22" s="34" customFormat="1" ht="42" customHeight="1" hidden="1" outlineLevel="1">
      <c r="A782" s="8"/>
      <c r="B782" s="8"/>
      <c r="C782" s="9" t="s">
        <v>374</v>
      </c>
      <c r="D782" s="1"/>
      <c r="E782" s="2" t="s">
        <v>384</v>
      </c>
      <c r="F782" s="12">
        <f aca="true" t="shared" si="476" ref="F782:L782">SUM(F783:F784)</f>
        <v>2250</v>
      </c>
      <c r="G782" s="12">
        <f t="shared" si="476"/>
        <v>0</v>
      </c>
      <c r="H782" s="12">
        <f t="shared" si="476"/>
        <v>2250</v>
      </c>
      <c r="I782" s="12">
        <f t="shared" si="476"/>
        <v>0</v>
      </c>
      <c r="J782" s="12">
        <f t="shared" si="476"/>
        <v>2250</v>
      </c>
      <c r="K782" s="12">
        <f t="shared" si="476"/>
        <v>0</v>
      </c>
      <c r="L782" s="12">
        <f t="shared" si="476"/>
        <v>2250</v>
      </c>
      <c r="M782" s="12">
        <f aca="true" t="shared" si="477" ref="M782:R782">SUM(M783:M784)</f>
        <v>0</v>
      </c>
      <c r="N782" s="12">
        <f t="shared" si="477"/>
        <v>2250</v>
      </c>
      <c r="O782" s="12">
        <f t="shared" si="477"/>
        <v>0</v>
      </c>
      <c r="P782" s="12">
        <f t="shared" si="477"/>
        <v>2250</v>
      </c>
      <c r="Q782" s="12">
        <f t="shared" si="477"/>
        <v>0</v>
      </c>
      <c r="R782" s="12">
        <f t="shared" si="477"/>
        <v>2250</v>
      </c>
      <c r="S782" s="12">
        <f>SUM(S783:S784)</f>
        <v>0</v>
      </c>
      <c r="T782" s="12">
        <f>SUM(T783:T784)</f>
        <v>2250</v>
      </c>
      <c r="U782" s="12">
        <f>SUM(U783:U784)</f>
        <v>0</v>
      </c>
      <c r="V782" s="12">
        <f>SUM(V783:V784)</f>
        <v>2250</v>
      </c>
    </row>
    <row r="783" spans="1:22" s="34" customFormat="1" ht="55.5" customHeight="1" hidden="1" outlineLevel="1">
      <c r="A783" s="8"/>
      <c r="B783" s="8"/>
      <c r="C783" s="9"/>
      <c r="D783" s="1" t="s">
        <v>61</v>
      </c>
      <c r="E783" s="2" t="s">
        <v>182</v>
      </c>
      <c r="F783" s="12">
        <v>2157</v>
      </c>
      <c r="G783" s="12"/>
      <c r="H783" s="12">
        <f>SUM(F783:G783)</f>
        <v>2157</v>
      </c>
      <c r="I783" s="12"/>
      <c r="J783" s="12">
        <f>SUM(H783:I783)</f>
        <v>2157</v>
      </c>
      <c r="K783" s="12"/>
      <c r="L783" s="12">
        <f>SUM(J783:K783)</f>
        <v>2157</v>
      </c>
      <c r="M783" s="12"/>
      <c r="N783" s="12">
        <f>SUM(L783:M783)</f>
        <v>2157</v>
      </c>
      <c r="O783" s="12"/>
      <c r="P783" s="12">
        <f>SUM(N783:O783)</f>
        <v>2157</v>
      </c>
      <c r="Q783" s="12"/>
      <c r="R783" s="12">
        <f>SUM(P783:Q783)</f>
        <v>2157</v>
      </c>
      <c r="S783" s="12"/>
      <c r="T783" s="12">
        <f>SUM(R783:S783)</f>
        <v>2157</v>
      </c>
      <c r="U783" s="12"/>
      <c r="V783" s="12">
        <f>SUM(T783:U783)</f>
        <v>2157</v>
      </c>
    </row>
    <row r="784" spans="1:22" s="34" customFormat="1" ht="28.5" customHeight="1" hidden="1" outlineLevel="1">
      <c r="A784" s="8"/>
      <c r="B784" s="8"/>
      <c r="C784" s="9"/>
      <c r="D784" s="1" t="s">
        <v>137</v>
      </c>
      <c r="E784" s="2" t="s">
        <v>64</v>
      </c>
      <c r="F784" s="12">
        <v>93</v>
      </c>
      <c r="G784" s="12"/>
      <c r="H784" s="12">
        <f>SUM(F784:G784)</f>
        <v>93</v>
      </c>
      <c r="I784" s="12"/>
      <c r="J784" s="12">
        <f>SUM(H784:I784)</f>
        <v>93</v>
      </c>
      <c r="K784" s="12"/>
      <c r="L784" s="12">
        <f>SUM(J784:K784)</f>
        <v>93</v>
      </c>
      <c r="M784" s="12"/>
      <c r="N784" s="12">
        <f>SUM(L784:M784)</f>
        <v>93</v>
      </c>
      <c r="O784" s="12"/>
      <c r="P784" s="12">
        <f>SUM(N784:O784)</f>
        <v>93</v>
      </c>
      <c r="Q784" s="12"/>
      <c r="R784" s="12">
        <f>SUM(P784:Q784)</f>
        <v>93</v>
      </c>
      <c r="S784" s="12"/>
      <c r="T784" s="12">
        <f>SUM(R784:S784)</f>
        <v>93</v>
      </c>
      <c r="U784" s="12"/>
      <c r="V784" s="12">
        <f>SUM(T784:U784)</f>
        <v>93</v>
      </c>
    </row>
    <row r="785" spans="1:22" s="175" customFormat="1" ht="16.5" customHeight="1" collapsed="1">
      <c r="A785" s="172"/>
      <c r="B785" s="173"/>
      <c r="C785" s="174"/>
      <c r="D785" s="174"/>
      <c r="E785" s="111" t="s">
        <v>453</v>
      </c>
      <c r="F785" s="17">
        <f aca="true" t="shared" si="478" ref="F785:P785">F9+F421+F437+F576+F597+F652</f>
        <v>575669.19534</v>
      </c>
      <c r="G785" s="17">
        <f t="shared" si="478"/>
        <v>660.1</v>
      </c>
      <c r="H785" s="17">
        <f t="shared" si="478"/>
        <v>576329.29534</v>
      </c>
      <c r="I785" s="17">
        <f t="shared" si="478"/>
        <v>207.02099999999996</v>
      </c>
      <c r="J785" s="17">
        <f t="shared" si="478"/>
        <v>576536.3163399999</v>
      </c>
      <c r="K785" s="17">
        <f t="shared" si="478"/>
        <v>191.299140000001</v>
      </c>
      <c r="L785" s="17">
        <f t="shared" si="478"/>
        <v>576727.61548</v>
      </c>
      <c r="M785" s="17">
        <f t="shared" si="478"/>
        <v>1271.65571</v>
      </c>
      <c r="N785" s="17">
        <f t="shared" si="478"/>
        <v>577999.2711899999</v>
      </c>
      <c r="O785" s="17">
        <f t="shared" si="478"/>
        <v>967.8814100000004</v>
      </c>
      <c r="P785" s="17">
        <f t="shared" si="478"/>
        <v>578967.1525999999</v>
      </c>
      <c r="Q785" s="17">
        <f aca="true" t="shared" si="479" ref="Q785:V785">Q9+Q421+Q437+Q576+Q597+Q652</f>
        <v>4147.3</v>
      </c>
      <c r="R785" s="17">
        <f t="shared" si="479"/>
        <v>583114.4526</v>
      </c>
      <c r="S785" s="17">
        <f t="shared" si="479"/>
        <v>665</v>
      </c>
      <c r="T785" s="17">
        <f t="shared" si="479"/>
        <v>583779.4526</v>
      </c>
      <c r="U785" s="17">
        <f t="shared" si="479"/>
        <v>2.842170943040401E-14</v>
      </c>
      <c r="V785" s="17">
        <f t="shared" si="479"/>
        <v>583779.4526</v>
      </c>
    </row>
    <row r="786" spans="3:22" s="57" customFormat="1" ht="12.75" customHeight="1" hidden="1" outlineLevel="1">
      <c r="C786" s="58"/>
      <c r="D786" s="59"/>
      <c r="F786" s="63">
        <f>'Приложение 2'!D517-'Приложение 3'!F785</f>
        <v>0</v>
      </c>
      <c r="G786" s="63">
        <f>'Приложение 2'!E517-'Приложение 3'!G785</f>
        <v>0</v>
      </c>
      <c r="H786" s="63">
        <f>'Приложение 2'!F517-'Приложение 3'!H785</f>
        <v>0</v>
      </c>
      <c r="I786" s="63">
        <f>'Приложение 2'!G517-'Приложение 3'!I785</f>
        <v>0</v>
      </c>
      <c r="J786" s="63">
        <f>'Приложение 2'!H517-'Приложение 3'!J785</f>
        <v>0</v>
      </c>
      <c r="K786" s="63">
        <f>'Приложение 2'!I517-'Приложение 3'!K785</f>
        <v>-9.094947017729282E-13</v>
      </c>
      <c r="L786" s="63">
        <f>'Приложение 2'!J517-'Приложение 3'!L785</f>
        <v>0</v>
      </c>
      <c r="M786" s="63">
        <f>'Приложение 2'!K517-'Приложение 3'!M785</f>
        <v>0</v>
      </c>
      <c r="N786" s="63">
        <f>'Приложение 2'!L517-'Приложение 3'!N785</f>
        <v>0</v>
      </c>
      <c r="O786" s="63">
        <f>'Приложение 2'!M517-'Приложение 3'!O785</f>
        <v>0</v>
      </c>
      <c r="P786" s="63">
        <f>'Приложение 2'!N517-'Приложение 3'!P785</f>
        <v>0</v>
      </c>
      <c r="Q786" s="63">
        <f>'Приложение 2'!O517-'Приложение 3'!Q785</f>
        <v>0</v>
      </c>
      <c r="R786" s="63">
        <f>'Приложение 2'!P517-'Приложение 3'!R785</f>
        <v>0</v>
      </c>
      <c r="S786" s="63">
        <f>'Приложение 2'!Q517-'Приложение 3'!S785</f>
        <v>0</v>
      </c>
      <c r="T786" s="63">
        <f>'Приложение 2'!R517-'Приложение 3'!T785</f>
        <v>0</v>
      </c>
      <c r="U786" s="63">
        <f>'Приложение 2'!S517-'Приложение 3'!U785</f>
        <v>-2.842170943040401E-14</v>
      </c>
      <c r="V786" s="63">
        <f>'Приложение 2'!T517-'Приложение 3'!V785</f>
        <v>0</v>
      </c>
    </row>
    <row r="787" spans="2:22" s="110" customFormat="1" ht="12.75" collapsed="1">
      <c r="B787" s="124"/>
      <c r="C787" s="123"/>
      <c r="D787" s="124"/>
      <c r="E787" s="125"/>
      <c r="F787" s="122"/>
      <c r="G787" s="122"/>
      <c r="H787" s="122"/>
      <c r="I787" s="122"/>
      <c r="J787" s="122"/>
      <c r="K787" s="122"/>
      <c r="L787" s="122"/>
      <c r="M787" s="122"/>
      <c r="N787" s="122"/>
      <c r="O787" s="176"/>
      <c r="P787" s="122"/>
      <c r="Q787" s="176"/>
      <c r="R787" s="122"/>
      <c r="S787" s="176"/>
      <c r="T787" s="122"/>
      <c r="U787" s="176"/>
      <c r="V787" s="122"/>
    </row>
    <row r="788" spans="2:22" s="110" customFormat="1" ht="12.75">
      <c r="B788" s="124"/>
      <c r="C788" s="123"/>
      <c r="D788" s="124"/>
      <c r="E788" s="125"/>
      <c r="F788" s="122"/>
      <c r="G788" s="122"/>
      <c r="H788" s="122"/>
      <c r="I788" s="122"/>
      <c r="J788" s="122"/>
      <c r="K788" s="122"/>
      <c r="L788" s="122"/>
      <c r="M788" s="122"/>
      <c r="N788" s="122"/>
      <c r="O788" s="176"/>
      <c r="P788" s="122"/>
      <c r="Q788" s="176"/>
      <c r="R788" s="122"/>
      <c r="S788" s="176"/>
      <c r="T788" s="122"/>
      <c r="U788" s="176"/>
      <c r="V788" s="122"/>
    </row>
    <row r="789" spans="2:22" s="110" customFormat="1" ht="12.75">
      <c r="B789" s="124"/>
      <c r="C789" s="123"/>
      <c r="D789" s="124"/>
      <c r="E789" s="125"/>
      <c r="F789" s="122"/>
      <c r="G789" s="122"/>
      <c r="H789" s="122"/>
      <c r="I789" s="122"/>
      <c r="J789" s="122"/>
      <c r="K789" s="122"/>
      <c r="L789" s="122"/>
      <c r="M789" s="122"/>
      <c r="N789" s="122"/>
      <c r="O789" s="176"/>
      <c r="P789" s="122"/>
      <c r="Q789" s="176"/>
      <c r="R789" s="122"/>
      <c r="S789" s="176"/>
      <c r="T789" s="122"/>
      <c r="U789" s="176"/>
      <c r="V789" s="122"/>
    </row>
    <row r="790" spans="3:22" s="110" customFormat="1" ht="12.75">
      <c r="C790" s="123"/>
      <c r="D790" s="124"/>
      <c r="E790" s="125"/>
      <c r="F790" s="122"/>
      <c r="G790" s="122"/>
      <c r="H790" s="122"/>
      <c r="I790" s="122"/>
      <c r="J790" s="122"/>
      <c r="K790" s="122"/>
      <c r="L790" s="122"/>
      <c r="M790" s="122"/>
      <c r="N790" s="122"/>
      <c r="O790" s="176"/>
      <c r="P790" s="122"/>
      <c r="Q790" s="176"/>
      <c r="R790" s="122"/>
      <c r="S790" s="176"/>
      <c r="T790" s="122"/>
      <c r="U790" s="176"/>
      <c r="V790" s="122"/>
    </row>
    <row r="791" spans="3:22" s="110" customFormat="1" ht="12.75">
      <c r="C791" s="123"/>
      <c r="D791" s="124"/>
      <c r="E791" s="125"/>
      <c r="F791" s="122"/>
      <c r="G791" s="122"/>
      <c r="H791" s="122"/>
      <c r="I791" s="122"/>
      <c r="J791" s="122"/>
      <c r="K791" s="122"/>
      <c r="L791" s="122"/>
      <c r="M791" s="122"/>
      <c r="N791" s="122"/>
      <c r="O791" s="176"/>
      <c r="P791" s="122"/>
      <c r="Q791" s="176"/>
      <c r="R791" s="122"/>
      <c r="S791" s="176"/>
      <c r="T791" s="122"/>
      <c r="U791" s="176"/>
      <c r="V791" s="122"/>
    </row>
    <row r="792" spans="3:22" s="110" customFormat="1" ht="12.75">
      <c r="C792" s="123"/>
      <c r="D792" s="124"/>
      <c r="E792" s="125"/>
      <c r="F792" s="122"/>
      <c r="G792" s="122"/>
      <c r="H792" s="122"/>
      <c r="I792" s="122"/>
      <c r="J792" s="122"/>
      <c r="K792" s="122"/>
      <c r="L792" s="122"/>
      <c r="M792" s="122"/>
      <c r="N792" s="122"/>
      <c r="O792" s="176"/>
      <c r="P792" s="122"/>
      <c r="Q792" s="176"/>
      <c r="R792" s="122"/>
      <c r="S792" s="176"/>
      <c r="T792" s="122"/>
      <c r="U792" s="176"/>
      <c r="V792" s="122"/>
    </row>
    <row r="793" spans="3:22" s="110" customFormat="1" ht="12.75">
      <c r="C793" s="123"/>
      <c r="D793" s="124"/>
      <c r="E793" s="125"/>
      <c r="F793" s="122"/>
      <c r="G793" s="122"/>
      <c r="H793" s="122"/>
      <c r="I793" s="122"/>
      <c r="J793" s="122"/>
      <c r="K793" s="122"/>
      <c r="L793" s="122"/>
      <c r="M793" s="122"/>
      <c r="N793" s="122"/>
      <c r="O793" s="176"/>
      <c r="P793" s="122"/>
      <c r="Q793" s="176"/>
      <c r="R793" s="122"/>
      <c r="S793" s="176"/>
      <c r="T793" s="122"/>
      <c r="U793" s="176"/>
      <c r="V793" s="122"/>
    </row>
    <row r="794" spans="3:22" s="110" customFormat="1" ht="12.75">
      <c r="C794" s="123"/>
      <c r="D794" s="124"/>
      <c r="E794" s="125"/>
      <c r="F794" s="122"/>
      <c r="G794" s="122"/>
      <c r="H794" s="122"/>
      <c r="I794" s="122"/>
      <c r="J794" s="122"/>
      <c r="K794" s="122"/>
      <c r="L794" s="122"/>
      <c r="M794" s="122"/>
      <c r="N794" s="122"/>
      <c r="O794" s="176"/>
      <c r="P794" s="122"/>
      <c r="Q794" s="176"/>
      <c r="R794" s="122"/>
      <c r="S794" s="176"/>
      <c r="T794" s="122"/>
      <c r="U794" s="176"/>
      <c r="V794" s="122"/>
    </row>
    <row r="795" spans="3:5" s="57" customFormat="1" ht="12.75">
      <c r="C795" s="58"/>
      <c r="D795" s="59"/>
      <c r="E795" s="114"/>
    </row>
    <row r="796" spans="3:5" s="57" customFormat="1" ht="12.75">
      <c r="C796" s="58"/>
      <c r="D796" s="59"/>
      <c r="E796" s="114"/>
    </row>
    <row r="797" spans="3:5" s="57" customFormat="1" ht="12.75">
      <c r="C797" s="58"/>
      <c r="D797" s="59"/>
      <c r="E797" s="114"/>
    </row>
    <row r="798" spans="3:5" s="57" customFormat="1" ht="12.75">
      <c r="C798" s="58"/>
      <c r="D798" s="59"/>
      <c r="E798" s="114"/>
    </row>
    <row r="799" spans="3:5" s="57" customFormat="1" ht="12.75">
      <c r="C799" s="58"/>
      <c r="D799" s="59"/>
      <c r="E799" s="114"/>
    </row>
    <row r="800" spans="3:5" s="57" customFormat="1" ht="12.75">
      <c r="C800" s="58"/>
      <c r="D800" s="59"/>
      <c r="E800" s="114"/>
    </row>
    <row r="801" spans="3:5" s="57" customFormat="1" ht="12.75">
      <c r="C801" s="58"/>
      <c r="D801" s="59"/>
      <c r="E801" s="114"/>
    </row>
    <row r="802" spans="3:5" s="57" customFormat="1" ht="12.75">
      <c r="C802" s="58"/>
      <c r="D802" s="59"/>
      <c r="E802" s="114"/>
    </row>
    <row r="803" spans="3:5" s="57" customFormat="1" ht="12.75">
      <c r="C803" s="58"/>
      <c r="D803" s="59"/>
      <c r="E803" s="114"/>
    </row>
    <row r="804" spans="3:5" s="57" customFormat="1" ht="12.75">
      <c r="C804" s="58"/>
      <c r="D804" s="59"/>
      <c r="E804" s="114"/>
    </row>
    <row r="805" spans="3:5" s="57" customFormat="1" ht="12.75">
      <c r="C805" s="58"/>
      <c r="D805" s="59"/>
      <c r="E805" s="114"/>
    </row>
    <row r="806" spans="3:5" s="57" customFormat="1" ht="12.75">
      <c r="C806" s="58"/>
      <c r="D806" s="59"/>
      <c r="E806" s="114"/>
    </row>
    <row r="807" spans="3:5" s="57" customFormat="1" ht="12.75">
      <c r="C807" s="58"/>
      <c r="D807" s="59"/>
      <c r="E807" s="114"/>
    </row>
    <row r="808" spans="3:5" s="57" customFormat="1" ht="12.75">
      <c r="C808" s="58"/>
      <c r="D808" s="59"/>
      <c r="E808" s="114"/>
    </row>
    <row r="809" spans="3:5" s="57" customFormat="1" ht="12.75">
      <c r="C809" s="58"/>
      <c r="D809" s="59"/>
      <c r="E809" s="114"/>
    </row>
    <row r="810" spans="3:5" s="57" customFormat="1" ht="12.75">
      <c r="C810" s="58"/>
      <c r="D810" s="59"/>
      <c r="E810" s="114"/>
    </row>
    <row r="811" spans="3:5" s="57" customFormat="1" ht="12.75">
      <c r="C811" s="58"/>
      <c r="D811" s="59"/>
      <c r="E811" s="114"/>
    </row>
    <row r="812" spans="3:5" s="57" customFormat="1" ht="12.75">
      <c r="C812" s="58"/>
      <c r="D812" s="59"/>
      <c r="E812" s="114"/>
    </row>
    <row r="813" spans="3:5" s="57" customFormat="1" ht="12.75">
      <c r="C813" s="58"/>
      <c r="D813" s="59"/>
      <c r="E813" s="114"/>
    </row>
    <row r="814" spans="3:5" s="57" customFormat="1" ht="12.75">
      <c r="C814" s="58"/>
      <c r="D814" s="59"/>
      <c r="E814" s="114"/>
    </row>
    <row r="815" spans="3:5" s="57" customFormat="1" ht="12.75">
      <c r="C815" s="58"/>
      <c r="D815" s="59"/>
      <c r="E815" s="114"/>
    </row>
    <row r="816" spans="3:5" s="57" customFormat="1" ht="12.75">
      <c r="C816" s="58"/>
      <c r="D816" s="59"/>
      <c r="E816" s="114"/>
    </row>
    <row r="817" spans="3:5" s="57" customFormat="1" ht="12.75">
      <c r="C817" s="58"/>
      <c r="D817" s="59"/>
      <c r="E817" s="114"/>
    </row>
    <row r="818" spans="3:5" s="57" customFormat="1" ht="12.75">
      <c r="C818" s="58"/>
      <c r="D818" s="59"/>
      <c r="E818" s="114"/>
    </row>
    <row r="819" spans="3:5" s="57" customFormat="1" ht="12.75">
      <c r="C819" s="58"/>
      <c r="D819" s="59"/>
      <c r="E819" s="114"/>
    </row>
    <row r="820" spans="3:5" s="57" customFormat="1" ht="12.75">
      <c r="C820" s="58"/>
      <c r="D820" s="59"/>
      <c r="E820" s="114"/>
    </row>
    <row r="821" spans="3:5" s="57" customFormat="1" ht="12.75">
      <c r="C821" s="58"/>
      <c r="D821" s="59"/>
      <c r="E821" s="114"/>
    </row>
    <row r="822" spans="3:5" s="57" customFormat="1" ht="12.75">
      <c r="C822" s="58"/>
      <c r="D822" s="59"/>
      <c r="E822" s="114"/>
    </row>
    <row r="823" spans="3:5" s="57" customFormat="1" ht="12.75">
      <c r="C823" s="58"/>
      <c r="D823" s="59"/>
      <c r="E823" s="114"/>
    </row>
    <row r="824" spans="3:5" s="57" customFormat="1" ht="12.75">
      <c r="C824" s="58"/>
      <c r="D824" s="59"/>
      <c r="E824" s="114"/>
    </row>
    <row r="825" spans="3:5" s="57" customFormat="1" ht="12.75">
      <c r="C825" s="58"/>
      <c r="D825" s="59"/>
      <c r="E825" s="114"/>
    </row>
    <row r="826" spans="3:5" s="57" customFormat="1" ht="12.75">
      <c r="C826" s="58"/>
      <c r="D826" s="59"/>
      <c r="E826" s="114"/>
    </row>
    <row r="827" spans="3:5" s="57" customFormat="1" ht="12.75">
      <c r="C827" s="58"/>
      <c r="D827" s="59"/>
      <c r="E827" s="114"/>
    </row>
    <row r="828" spans="3:5" s="57" customFormat="1" ht="12.75">
      <c r="C828" s="58"/>
      <c r="D828" s="59"/>
      <c r="E828" s="114"/>
    </row>
    <row r="829" spans="3:5" s="57" customFormat="1" ht="12.75">
      <c r="C829" s="58"/>
      <c r="D829" s="59"/>
      <c r="E829" s="114"/>
    </row>
    <row r="830" spans="3:5" s="57" customFormat="1" ht="12.75">
      <c r="C830" s="58"/>
      <c r="D830" s="59"/>
      <c r="E830" s="114"/>
    </row>
    <row r="831" spans="3:5" s="57" customFormat="1" ht="12.75">
      <c r="C831" s="58"/>
      <c r="D831" s="59"/>
      <c r="E831" s="114"/>
    </row>
    <row r="832" spans="3:5" s="57" customFormat="1" ht="12.75">
      <c r="C832" s="58"/>
      <c r="D832" s="59"/>
      <c r="E832" s="114"/>
    </row>
    <row r="833" spans="3:5" s="57" customFormat="1" ht="12.75">
      <c r="C833" s="58"/>
      <c r="D833" s="59"/>
      <c r="E833" s="114"/>
    </row>
    <row r="834" spans="3:5" s="57" customFormat="1" ht="12.75">
      <c r="C834" s="58"/>
      <c r="D834" s="59"/>
      <c r="E834" s="114"/>
    </row>
    <row r="835" spans="3:5" s="57" customFormat="1" ht="12.75">
      <c r="C835" s="58"/>
      <c r="D835" s="59"/>
      <c r="E835" s="114"/>
    </row>
    <row r="836" spans="3:5" s="57" customFormat="1" ht="12.75">
      <c r="C836" s="58"/>
      <c r="D836" s="59"/>
      <c r="E836" s="114"/>
    </row>
    <row r="837" spans="3:5" s="57" customFormat="1" ht="12.75">
      <c r="C837" s="58"/>
      <c r="D837" s="59"/>
      <c r="E837" s="114"/>
    </row>
    <row r="838" spans="3:5" s="57" customFormat="1" ht="12.75">
      <c r="C838" s="58"/>
      <c r="D838" s="59"/>
      <c r="E838" s="114"/>
    </row>
    <row r="839" spans="3:5" s="57" customFormat="1" ht="12.75">
      <c r="C839" s="58"/>
      <c r="D839" s="59"/>
      <c r="E839" s="114"/>
    </row>
    <row r="840" spans="3:5" s="57" customFormat="1" ht="12.75">
      <c r="C840" s="58"/>
      <c r="D840" s="59"/>
      <c r="E840" s="114"/>
    </row>
    <row r="841" spans="3:5" s="57" customFormat="1" ht="12.75">
      <c r="C841" s="58"/>
      <c r="D841" s="59"/>
      <c r="E841" s="114"/>
    </row>
    <row r="842" spans="3:5" s="57" customFormat="1" ht="12.75">
      <c r="C842" s="58"/>
      <c r="D842" s="59"/>
      <c r="E842" s="114"/>
    </row>
    <row r="843" spans="3:5" s="57" customFormat="1" ht="12.75">
      <c r="C843" s="58"/>
      <c r="D843" s="59"/>
      <c r="E843" s="114"/>
    </row>
    <row r="844" spans="3:5" s="57" customFormat="1" ht="12.75">
      <c r="C844" s="58"/>
      <c r="D844" s="59"/>
      <c r="E844" s="114"/>
    </row>
    <row r="845" spans="3:5" s="57" customFormat="1" ht="12.75">
      <c r="C845" s="58"/>
      <c r="D845" s="59"/>
      <c r="E845" s="114"/>
    </row>
    <row r="846" spans="3:5" s="57" customFormat="1" ht="12.75">
      <c r="C846" s="58"/>
      <c r="D846" s="59"/>
      <c r="E846" s="114"/>
    </row>
    <row r="847" spans="3:5" s="57" customFormat="1" ht="12.75">
      <c r="C847" s="58"/>
      <c r="D847" s="59"/>
      <c r="E847" s="114"/>
    </row>
    <row r="848" spans="3:5" s="57" customFormat="1" ht="12.75">
      <c r="C848" s="58"/>
      <c r="D848" s="59"/>
      <c r="E848" s="114"/>
    </row>
    <row r="849" spans="3:5" s="57" customFormat="1" ht="12.75">
      <c r="C849" s="58"/>
      <c r="D849" s="59"/>
      <c r="E849" s="114"/>
    </row>
    <row r="850" spans="3:5" s="57" customFormat="1" ht="12.75">
      <c r="C850" s="58"/>
      <c r="D850" s="59"/>
      <c r="E850" s="114"/>
    </row>
    <row r="851" spans="3:5" s="57" customFormat="1" ht="12.75">
      <c r="C851" s="58"/>
      <c r="D851" s="59"/>
      <c r="E851" s="114"/>
    </row>
    <row r="852" spans="3:5" s="57" customFormat="1" ht="12.75">
      <c r="C852" s="58"/>
      <c r="D852" s="59"/>
      <c r="E852" s="114"/>
    </row>
    <row r="853" spans="3:5" s="57" customFormat="1" ht="12.75">
      <c r="C853" s="58"/>
      <c r="D853" s="59"/>
      <c r="E853" s="114"/>
    </row>
    <row r="854" spans="3:5" s="57" customFormat="1" ht="12.75">
      <c r="C854" s="58"/>
      <c r="D854" s="59"/>
      <c r="E854" s="114"/>
    </row>
    <row r="855" spans="3:5" s="57" customFormat="1" ht="12.75">
      <c r="C855" s="58"/>
      <c r="D855" s="59"/>
      <c r="E855" s="114"/>
    </row>
    <row r="856" spans="3:5" s="57" customFormat="1" ht="12.75">
      <c r="C856" s="58"/>
      <c r="D856" s="59"/>
      <c r="E856" s="114"/>
    </row>
    <row r="857" spans="3:5" s="57" customFormat="1" ht="12.75">
      <c r="C857" s="58"/>
      <c r="D857" s="59"/>
      <c r="E857" s="114"/>
    </row>
    <row r="858" spans="3:5" s="57" customFormat="1" ht="12.75">
      <c r="C858" s="58"/>
      <c r="D858" s="59"/>
      <c r="E858" s="114"/>
    </row>
    <row r="859" spans="3:5" s="57" customFormat="1" ht="12.75">
      <c r="C859" s="58"/>
      <c r="D859" s="59"/>
      <c r="E859" s="114"/>
    </row>
    <row r="860" spans="3:5" s="57" customFormat="1" ht="12.75">
      <c r="C860" s="58"/>
      <c r="D860" s="59"/>
      <c r="E860" s="114"/>
    </row>
    <row r="861" spans="3:5" s="57" customFormat="1" ht="12.75">
      <c r="C861" s="58"/>
      <c r="D861" s="59"/>
      <c r="E861" s="114"/>
    </row>
    <row r="862" spans="3:5" s="57" customFormat="1" ht="12.75">
      <c r="C862" s="58"/>
      <c r="D862" s="59"/>
      <c r="E862" s="114"/>
    </row>
    <row r="863" spans="3:5" s="57" customFormat="1" ht="12.75">
      <c r="C863" s="58"/>
      <c r="D863" s="59"/>
      <c r="E863" s="114"/>
    </row>
    <row r="864" spans="3:5" s="57" customFormat="1" ht="12.75">
      <c r="C864" s="58"/>
      <c r="D864" s="59"/>
      <c r="E864" s="114"/>
    </row>
    <row r="865" spans="3:5" s="57" customFormat="1" ht="12.75">
      <c r="C865" s="58"/>
      <c r="D865" s="59"/>
      <c r="E865" s="114"/>
    </row>
    <row r="866" spans="3:5" s="57" customFormat="1" ht="12.75">
      <c r="C866" s="58"/>
      <c r="D866" s="59"/>
      <c r="E866" s="114"/>
    </row>
    <row r="867" spans="3:5" s="57" customFormat="1" ht="12.75">
      <c r="C867" s="58"/>
      <c r="D867" s="59"/>
      <c r="E867" s="114"/>
    </row>
    <row r="868" spans="3:5" s="57" customFormat="1" ht="12.75">
      <c r="C868" s="58"/>
      <c r="D868" s="59"/>
      <c r="E868" s="114"/>
    </row>
    <row r="869" spans="3:5" s="57" customFormat="1" ht="12.75">
      <c r="C869" s="58"/>
      <c r="D869" s="59"/>
      <c r="E869" s="114"/>
    </row>
    <row r="870" spans="3:5" s="57" customFormat="1" ht="12.75">
      <c r="C870" s="58"/>
      <c r="D870" s="59"/>
      <c r="E870" s="114"/>
    </row>
    <row r="871" spans="3:5" s="57" customFormat="1" ht="12.75">
      <c r="C871" s="58"/>
      <c r="D871" s="59"/>
      <c r="E871" s="114"/>
    </row>
    <row r="872" spans="3:5" s="57" customFormat="1" ht="12.75">
      <c r="C872" s="58"/>
      <c r="D872" s="59"/>
      <c r="E872" s="114"/>
    </row>
    <row r="873" spans="3:5" s="57" customFormat="1" ht="12.75">
      <c r="C873" s="58"/>
      <c r="D873" s="59"/>
      <c r="E873" s="114"/>
    </row>
    <row r="874" spans="3:5" s="57" customFormat="1" ht="12.75">
      <c r="C874" s="58"/>
      <c r="D874" s="59"/>
      <c r="E874" s="114"/>
    </row>
    <row r="875" spans="3:5" s="57" customFormat="1" ht="12.75">
      <c r="C875" s="58"/>
      <c r="D875" s="59"/>
      <c r="E875" s="114"/>
    </row>
    <row r="876" spans="3:5" s="57" customFormat="1" ht="12.75">
      <c r="C876" s="58"/>
      <c r="D876" s="59"/>
      <c r="E876" s="114"/>
    </row>
    <row r="877" spans="3:5" s="57" customFormat="1" ht="12.75">
      <c r="C877" s="58"/>
      <c r="D877" s="59"/>
      <c r="E877" s="114"/>
    </row>
    <row r="878" spans="3:5" s="57" customFormat="1" ht="12.75">
      <c r="C878" s="58"/>
      <c r="D878" s="59"/>
      <c r="E878" s="114"/>
    </row>
    <row r="879" spans="3:5" s="57" customFormat="1" ht="12.75">
      <c r="C879" s="58"/>
      <c r="D879" s="59"/>
      <c r="E879" s="114"/>
    </row>
    <row r="880" spans="3:5" s="57" customFormat="1" ht="12.75">
      <c r="C880" s="58"/>
      <c r="D880" s="59"/>
      <c r="E880" s="114"/>
    </row>
    <row r="881" spans="3:5" s="57" customFormat="1" ht="12.75">
      <c r="C881" s="58"/>
      <c r="D881" s="59"/>
      <c r="E881" s="114"/>
    </row>
    <row r="882" spans="3:5" s="57" customFormat="1" ht="12.75">
      <c r="C882" s="58"/>
      <c r="D882" s="59"/>
      <c r="E882" s="114"/>
    </row>
    <row r="883" spans="3:4" s="57" customFormat="1" ht="12.75">
      <c r="C883" s="58"/>
      <c r="D883" s="59"/>
    </row>
    <row r="884" spans="3:4" s="57" customFormat="1" ht="12.75">
      <c r="C884" s="58"/>
      <c r="D884" s="59"/>
    </row>
  </sheetData>
  <sheetProtection/>
  <mergeCells count="1">
    <mergeCell ref="A5:V5"/>
  </mergeCells>
  <printOptions/>
  <pageMargins left="0.7874015748031497" right="0.3937007874015748" top="0.5118110236220472" bottom="0.5118110236220472" header="0.5118110236220472" footer="0.31496062992125984"/>
  <pageSetup firstPageNumber="4" useFirstPageNumber="1" fitToHeight="0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г. Кизел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Екатерина Михайловна</dc:creator>
  <cp:keywords/>
  <dc:description/>
  <cp:lastModifiedBy>Главбух</cp:lastModifiedBy>
  <cp:lastPrinted>2021-12-20T09:27:43Z</cp:lastPrinted>
  <dcterms:created xsi:type="dcterms:W3CDTF">2015-09-23T08:47:51Z</dcterms:created>
  <dcterms:modified xsi:type="dcterms:W3CDTF">2021-12-20T09:53:52Z</dcterms:modified>
  <cp:category/>
  <cp:version/>
  <cp:contentType/>
  <cp:contentStatus/>
</cp:coreProperties>
</file>